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155" windowHeight="13095" tabRatio="762"/>
  </bookViews>
  <sheets>
    <sheet name="Notes" sheetId="15" r:id="rId1"/>
    <sheet name="Chp 14" sheetId="1" r:id="rId2"/>
    <sheet name="PPt p31" sheetId="6" r:id="rId3"/>
    <sheet name="SP 14-2" sheetId="7" r:id="rId4"/>
    <sheet name="P 14-19 to 22" sheetId="13" r:id="rId5"/>
    <sheet name="P 14-11" sheetId="3" r:id="rId6"/>
    <sheet name="P 14-24 to 26" sheetId="14" r:id="rId7"/>
    <sheet name="P 14-12" sheetId="12" r:id="rId8"/>
  </sheets>
  <externalReferences>
    <externalReference r:id="rId9"/>
    <externalReference r:id="rId10"/>
    <externalReference r:id="rId11"/>
    <externalReference r:id="rId12"/>
  </externalReferences>
  <definedNames>
    <definedName name="a">[1]!changecolor</definedName>
    <definedName name="anscount" hidden="1">10</definedName>
    <definedName name="Arrival_rate">[2]THISWORKSHEET!$B$7</definedName>
    <definedName name="changecolor" localSheetId="2">[3]!changecolor</definedName>
    <definedName name="changecolor" localSheetId="3">[3]!changecolor</definedName>
    <definedName name="changecolor">[3]!changecolor</definedName>
    <definedName name="color_CANCEL" localSheetId="2">[3]!color_CANCEL</definedName>
    <definedName name="color_CANCEL" localSheetId="3">[3]!color_CANCEL</definedName>
    <definedName name="color_CANCEL">[3]!color_CANCEL</definedName>
    <definedName name="color_DEFAULT" localSheetId="2">[3]!color_DEFAULT</definedName>
    <definedName name="color_DEFAULT" localSheetId="3">[3]!color_DEFAULT</definedName>
    <definedName name="color_DEFAULT">[3]!color_DEFAULT</definedName>
    <definedName name="color_OK" localSheetId="2">[3]!color_OK</definedName>
    <definedName name="color_OK" localSheetId="3">[3]!color_OK</definedName>
    <definedName name="color_OK">[3]!color_OK</definedName>
    <definedName name="colorlist_change" localSheetId="2">[3]!colorlist_change</definedName>
    <definedName name="colorlist_change" localSheetId="3">[3]!colorlist_change</definedName>
    <definedName name="colorlist_change">[3]!colorlist_change</definedName>
    <definedName name="lambda">[2]THISWORKSHEET!$B$7</definedName>
    <definedName name="marc">[4]!setcolors</definedName>
    <definedName name="new">[3]!color_OK</definedName>
    <definedName name="sencount" hidden="1">9</definedName>
    <definedName name="setcolors" localSheetId="2">[4]!setcolors</definedName>
    <definedName name="setcolors" localSheetId="3">[4]!setcolors</definedName>
    <definedName name="setcolors">[4]!setcolors</definedName>
    <definedName name="x" localSheetId="2">[1]!changecolor</definedName>
    <definedName name="x" localSheetId="3">[1]!changecolor</definedName>
    <definedName name="x">[1]!changecolor</definedName>
  </definedNames>
  <calcPr calcId="145621"/>
</workbook>
</file>

<file path=xl/calcChain.xml><?xml version="1.0" encoding="utf-8"?>
<calcChain xmlns="http://schemas.openxmlformats.org/spreadsheetml/2006/main">
  <c r="J8" i="14" l="1"/>
  <c r="J7" i="14"/>
  <c r="F52" i="14"/>
  <c r="N57" i="13" l="1"/>
  <c r="N56" i="13"/>
  <c r="N55" i="13"/>
  <c r="N58" i="13" s="1"/>
  <c r="N60" i="13" s="1"/>
  <c r="M58" i="13"/>
  <c r="M57" i="13"/>
  <c r="M56" i="13"/>
  <c r="M55" i="13"/>
  <c r="P51" i="13"/>
  <c r="N9" i="13"/>
  <c r="F53" i="14"/>
  <c r="F55" i="14"/>
  <c r="F56" i="14" s="1"/>
  <c r="P13" i="14"/>
  <c r="P7" i="14"/>
  <c r="P8" i="14"/>
  <c r="P9" i="14"/>
  <c r="P10" i="14"/>
  <c r="P6" i="14"/>
  <c r="B3" i="14"/>
  <c r="Q45" i="13"/>
  <c r="P45" i="13"/>
  <c r="L55" i="13"/>
  <c r="L56" i="13"/>
  <c r="L57" i="13"/>
  <c r="L58" i="13"/>
  <c r="L59" i="13"/>
  <c r="L60" i="13"/>
  <c r="L61" i="13"/>
  <c r="K56" i="13"/>
  <c r="K57" i="13"/>
  <c r="K58" i="13"/>
  <c r="K59" i="13"/>
  <c r="K60" i="13"/>
  <c r="K61" i="13"/>
  <c r="K55" i="13"/>
  <c r="P50" i="13"/>
  <c r="N7" i="13"/>
  <c r="N8" i="13"/>
  <c r="N10" i="13"/>
  <c r="N6" i="13"/>
  <c r="E17" i="7"/>
  <c r="G17" i="7"/>
  <c r="E18" i="7"/>
  <c r="F18" i="7"/>
  <c r="G18" i="7"/>
  <c r="B4" i="12"/>
  <c r="E56" i="7"/>
  <c r="E55" i="7"/>
  <c r="E54" i="7"/>
  <c r="E53" i="7"/>
  <c r="E52" i="7"/>
  <c r="E51" i="7"/>
  <c r="E50" i="7"/>
  <c r="E49" i="7"/>
  <c r="E48" i="7"/>
  <c r="E47" i="7"/>
  <c r="E46" i="7"/>
  <c r="E45" i="7"/>
  <c r="D45" i="7"/>
  <c r="D47" i="7" s="1"/>
  <c r="E44" i="7"/>
  <c r="F43" i="7"/>
  <c r="E43" i="7"/>
  <c r="E42" i="7"/>
  <c r="F41" i="7"/>
  <c r="E41" i="7"/>
  <c r="H42" i="7" s="1"/>
  <c r="I42" i="7" s="1"/>
  <c r="E36" i="7"/>
  <c r="E35" i="7"/>
  <c r="F36" i="7" s="1"/>
  <c r="E30" i="7"/>
  <c r="E29" i="7"/>
  <c r="G24" i="7"/>
  <c r="F24" i="7"/>
  <c r="E24" i="7"/>
  <c r="F23" i="7"/>
  <c r="F12" i="7"/>
  <c r="D12" i="7"/>
  <c r="F8" i="7"/>
  <c r="D8" i="7"/>
  <c r="E7" i="7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E43" i="6"/>
  <c r="D43" i="6"/>
  <c r="D42" i="6"/>
  <c r="D36" i="6"/>
  <c r="D30" i="6"/>
  <c r="E24" i="6"/>
  <c r="D24" i="6"/>
  <c r="E18" i="6"/>
  <c r="D18" i="6"/>
  <c r="C12" i="6"/>
  <c r="C8" i="6"/>
  <c r="D41" i="6"/>
  <c r="G42" i="6" s="1"/>
  <c r="H42" i="6" s="1"/>
  <c r="D35" i="6"/>
  <c r="E36" i="6" s="1"/>
  <c r="D29" i="6"/>
  <c r="F24" i="6"/>
  <c r="E23" i="6"/>
  <c r="F18" i="6"/>
  <c r="D17" i="6"/>
  <c r="F17" i="6" s="1"/>
  <c r="E12" i="6"/>
  <c r="F12" i="6" s="1"/>
  <c r="E8" i="6"/>
  <c r="D7" i="6"/>
  <c r="E41" i="6"/>
  <c r="C45" i="6"/>
  <c r="E45" i="6" s="1"/>
  <c r="C24" i="1"/>
  <c r="C28" i="1"/>
  <c r="D29" i="1" s="1"/>
  <c r="D30" i="1" s="1"/>
  <c r="E30" i="1" s="1"/>
  <c r="D33" i="1"/>
  <c r="D34" i="1" s="1"/>
  <c r="E34" i="1" s="1"/>
  <c r="D25" i="1"/>
  <c r="D26" i="1" s="1"/>
  <c r="E26" i="1" s="1"/>
  <c r="G12" i="7" l="1"/>
  <c r="H12" i="7" s="1"/>
  <c r="H24" i="7"/>
  <c r="I24" i="7" s="1"/>
  <c r="F8" i="6"/>
  <c r="G18" i="6"/>
  <c r="G44" i="6"/>
  <c r="H44" i="6" s="1"/>
  <c r="G8" i="7"/>
  <c r="H44" i="7"/>
  <c r="I44" i="7" s="1"/>
  <c r="F30" i="7"/>
  <c r="G24" i="6"/>
  <c r="H24" i="6" s="1"/>
  <c r="E30" i="6"/>
  <c r="H18" i="7"/>
  <c r="D49" i="7"/>
  <c r="F47" i="7"/>
  <c r="H48" i="7"/>
  <c r="I48" i="7" s="1"/>
  <c r="F45" i="7"/>
  <c r="H46" i="7" s="1"/>
  <c r="I46" i="7" s="1"/>
  <c r="G46" i="6"/>
  <c r="H46" i="6" s="1"/>
  <c r="C47" i="6"/>
  <c r="D51" i="7" l="1"/>
  <c r="F49" i="7"/>
  <c r="H50" i="7" s="1"/>
  <c r="I50" i="7" s="1"/>
  <c r="C49" i="6"/>
  <c r="E47" i="6"/>
  <c r="G48" i="6" s="1"/>
  <c r="H48" i="6" s="1"/>
  <c r="D53" i="7" l="1"/>
  <c r="F51" i="7"/>
  <c r="H52" i="7" s="1"/>
  <c r="I52" i="7" s="1"/>
  <c r="C51" i="6"/>
  <c r="E49" i="6"/>
  <c r="G50" i="6" s="1"/>
  <c r="H50" i="6" s="1"/>
  <c r="D55" i="7" l="1"/>
  <c r="F55" i="7" s="1"/>
  <c r="H56" i="7" s="1"/>
  <c r="I56" i="7" s="1"/>
  <c r="F53" i="7"/>
  <c r="H54" i="7" s="1"/>
  <c r="I54" i="7" s="1"/>
  <c r="C53" i="6"/>
  <c r="E51" i="6"/>
  <c r="G52" i="6" s="1"/>
  <c r="H52" i="6" s="1"/>
  <c r="C55" i="6" l="1"/>
  <c r="E55" i="6" s="1"/>
  <c r="G56" i="6" s="1"/>
  <c r="H56" i="6" s="1"/>
  <c r="E53" i="6"/>
  <c r="G54" i="6" s="1"/>
  <c r="H54" i="6" s="1"/>
</calcChain>
</file>

<file path=xl/sharedStrings.xml><?xml version="1.0" encoding="utf-8"?>
<sst xmlns="http://schemas.openxmlformats.org/spreadsheetml/2006/main" count="449" uniqueCount="168">
  <si>
    <t>NUMBER OF TEAMS OF STEVEDORES WORKING</t>
  </si>
  <si>
    <t>(a) Average number of ships arriving per shift</t>
  </si>
  <si>
    <t>(b) Average time each ship waits to be unloaded (hours)</t>
  </si>
  <si>
    <t>(d) Estimated cost per hour of idle ship time</t>
  </si>
  <si>
    <t>(e) Value of ship’s lost time or waiting cost (c x d)</t>
  </si>
  <si>
    <t>(f) Stevedore team salary or service cost</t>
  </si>
  <si>
    <t>(g) Total expected cost (e + f)</t>
  </si>
  <si>
    <t>(c) Total ship hours lost per shift (a x b)</t>
  </si>
  <si>
    <r>
      <t>n</t>
    </r>
    <r>
      <rPr>
        <b/>
        <sz val="8"/>
        <color indexed="8"/>
        <rFont val="Arial"/>
        <family val="2"/>
      </rPr>
      <t xml:space="preserve">If </t>
    </r>
    <r>
      <rPr>
        <b/>
        <i/>
        <sz val="8"/>
        <color indexed="8"/>
        <rFont val="Symbol"/>
        <family val="1"/>
        <charset val="2"/>
      </rPr>
      <t>l</t>
    </r>
    <r>
      <rPr>
        <b/>
        <sz val="8"/>
        <color indexed="8"/>
        <rFont val="Arial"/>
        <family val="2"/>
      </rPr>
      <t xml:space="preserve"> = 2, we can find the values for</t>
    </r>
    <r>
      <rPr>
        <b/>
        <i/>
        <sz val="8"/>
        <color indexed="8"/>
        <rFont val="Times New Roman"/>
        <family val="1"/>
      </rPr>
      <t xml:space="preserve"> X</t>
    </r>
    <r>
      <rPr>
        <b/>
        <sz val="8"/>
        <color indexed="8"/>
        <rFont val="Arial"/>
        <family val="2"/>
      </rPr>
      <t xml:space="preserve"> = 0, 1, and 2</t>
    </r>
  </si>
  <si>
    <t>e-2</t>
  </si>
  <si>
    <r>
      <t>n</t>
    </r>
    <r>
      <rPr>
        <b/>
        <sz val="8"/>
        <color indexed="10"/>
        <rFont val="Arial"/>
        <family val="2"/>
      </rPr>
      <t xml:space="preserve">We can use Appendix C to find the values of </t>
    </r>
    <r>
      <rPr>
        <b/>
        <i/>
        <sz val="8"/>
        <color indexed="10"/>
        <rFont val="Times New Roman"/>
        <family val="1"/>
      </rPr>
      <t>e</t>
    </r>
    <r>
      <rPr>
        <b/>
        <vertAlign val="superscript"/>
        <sz val="8"/>
        <color indexed="10"/>
        <rFont val="Arial"/>
        <family val="2"/>
      </rPr>
      <t>–</t>
    </r>
    <r>
      <rPr>
        <b/>
        <i/>
        <vertAlign val="superscript"/>
        <sz val="8"/>
        <color indexed="10"/>
        <rFont val="Symbol"/>
        <family val="1"/>
        <charset val="2"/>
      </rPr>
      <t>l</t>
    </r>
    <r>
      <rPr>
        <b/>
        <sz val="8"/>
        <color indexed="10"/>
        <rFont val="Arial"/>
        <family val="2"/>
      </rPr>
      <t xml:space="preserve"> </t>
    </r>
  </si>
  <si>
    <t>M/M/s</t>
  </si>
  <si>
    <t>Parameter</t>
  </si>
  <si>
    <t>Value</t>
  </si>
  <si>
    <t>Minutes</t>
  </si>
  <si>
    <t>Seconds</t>
  </si>
  <si>
    <t>Single-channel System</t>
  </si>
  <si>
    <t>Average server utilization</t>
  </si>
  <si>
    <t>Arrival rate(lambda)</t>
  </si>
  <si>
    <t>Average number in the queue(Lq)</t>
  </si>
  <si>
    <t>Service rate(mu)</t>
  </si>
  <si>
    <t>Average number in the system(Ls)</t>
  </si>
  <si>
    <t>Number of servers</t>
  </si>
  <si>
    <t>Average time in the queue(Wq)</t>
  </si>
  <si>
    <t xml:space="preserve"> </t>
  </si>
  <si>
    <t>Average time in the system(Ws)</t>
  </si>
  <si>
    <t xml:space="preserve">k  </t>
  </si>
  <si>
    <t xml:space="preserve">Prob (num in sys = k)  </t>
  </si>
  <si>
    <t xml:space="preserve">Prob (num in sys &lt;= k)  </t>
  </si>
  <si>
    <t xml:space="preserve">Prob (num in sys &gt;k)  </t>
  </si>
  <si>
    <t>-</t>
  </si>
  <si>
    <t>= 2 cars in the system on the average</t>
  </si>
  <si>
    <t>= 1 hour that an average car spends in the system</t>
  </si>
  <si>
    <r>
      <rPr>
        <b/>
        <sz val="10"/>
        <color rgb="FF000000"/>
        <rFont val="Symbol"/>
        <family val="1"/>
        <charset val="2"/>
      </rPr>
      <t>l</t>
    </r>
    <r>
      <rPr>
        <b/>
        <sz val="10"/>
        <color rgb="FF000000"/>
        <rFont val="Arial"/>
        <family val="2"/>
      </rPr>
      <t xml:space="preserve"> = 2 cars arriving per hour</t>
    </r>
  </si>
  <si>
    <r>
      <rPr>
        <b/>
        <sz val="10"/>
        <color rgb="FF000000"/>
        <rFont val="Symbol"/>
        <family val="1"/>
        <charset val="2"/>
      </rPr>
      <t>m</t>
    </r>
    <r>
      <rPr>
        <b/>
        <sz val="10"/>
        <color rgb="FF000000"/>
        <rFont val="Arial"/>
        <family val="2"/>
      </rPr>
      <t xml:space="preserve"> = 3 cars serviced per hour</t>
    </r>
  </si>
  <si>
    <t>Min</t>
  </si>
  <si>
    <t>Hr</t>
  </si>
  <si>
    <t>= 1.33 cars waiting in line on the average</t>
  </si>
  <si>
    <t>= 40 minutes average waiting time per car</t>
  </si>
  <si>
    <t>Re</t>
  </si>
  <si>
    <t>= percentage of time mechanic is busy</t>
  </si>
  <si>
    <t>= probability that there are 0 cars in the system</t>
  </si>
  <si>
    <t>Implies that there is a 19.8% chance that more than 3 cars are in the system</t>
  </si>
  <si>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 xml:space="preserve"> = 20 cutomers arriving per hour</t>
    </r>
  </si>
  <si>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 xml:space="preserve"> = 30 customers serviced per hour</t>
    </r>
  </si>
  <si>
    <t>= probability that there are 0 customers in the system</t>
  </si>
  <si>
    <t>Hours (based on 8 hr day)</t>
  </si>
  <si>
    <t>Hours (based on 24 hr day)</t>
  </si>
  <si>
    <t>a.)</t>
  </si>
  <si>
    <t>b.)</t>
  </si>
  <si>
    <t>c.)</t>
  </si>
  <si>
    <t>d.)</t>
  </si>
  <si>
    <t>Arrive</t>
  </si>
  <si>
    <t>Hours</t>
  </si>
  <si>
    <t>Mins</t>
  </si>
  <si>
    <t>Service</t>
  </si>
  <si>
    <t>A7</t>
  </si>
  <si>
    <t>HR</t>
  </si>
  <si>
    <t>MIN</t>
  </si>
  <si>
    <t>A12</t>
  </si>
  <si>
    <t>A18</t>
  </si>
  <si>
    <t>A24</t>
  </si>
  <si>
    <t xml:space="preserve">Implies that there is a 19.8% chance that more than </t>
  </si>
  <si>
    <t>Trucks arrival</t>
  </si>
  <si>
    <t>Hour</t>
  </si>
  <si>
    <t>Service rate</t>
  </si>
  <si>
    <t>P 14-19</t>
  </si>
  <si>
    <t>P 14-20</t>
  </si>
  <si>
    <t>No. of servers</t>
  </si>
  <si>
    <t>l</t>
  </si>
  <si>
    <t>m</t>
  </si>
  <si>
    <t>A30</t>
  </si>
  <si>
    <t>Less busy</t>
  </si>
  <si>
    <t>Fewer in cue</t>
  </si>
  <si>
    <t>Fewer in system</t>
  </si>
  <si>
    <t>Less time in system</t>
  </si>
  <si>
    <t>Less time waiting</t>
  </si>
  <si>
    <t>P 14-21</t>
  </si>
  <si>
    <t>Server cost $/time</t>
  </si>
  <si>
    <t>Waiting cost $/time</t>
  </si>
  <si>
    <t>Cost (Labor + # waiting*wait cost)</t>
  </si>
  <si>
    <t>Cost (Labor + # in system*wait cost)</t>
  </si>
  <si>
    <t>P 14-22</t>
  </si>
  <si>
    <t>1 Server</t>
  </si>
  <si>
    <t>2 Server</t>
  </si>
  <si>
    <t xml:space="preserve">A two server, single channel model is the most efficient and speediest. It is also most cost effective. </t>
  </si>
  <si>
    <t>Server 1</t>
  </si>
  <si>
    <t>Non Rev</t>
  </si>
  <si>
    <t>Server 2</t>
  </si>
  <si>
    <t>P 14-24</t>
  </si>
  <si>
    <t>Arrival</t>
  </si>
  <si>
    <t>Server</t>
  </si>
  <si>
    <t>e.)</t>
  </si>
  <si>
    <t>P 14-25</t>
  </si>
  <si>
    <t>∆</t>
  </si>
  <si>
    <t>P 14-26</t>
  </si>
  <si>
    <t>80 customer per day at a rate of 10 per hour.</t>
  </si>
  <si>
    <t>Total time in queue per day</t>
  </si>
  <si>
    <t>Hours Ops per Day</t>
  </si>
  <si>
    <t>Total cost waiting per day</t>
  </si>
  <si>
    <t>Two tellers</t>
  </si>
  <si>
    <t>There are three parts to a queuing system</t>
  </si>
  <si>
    <t>The arrivals or inputs to the system (sometimes referred to as the calling population)</t>
  </si>
  <si>
    <t>The queue or waiting line itself</t>
  </si>
  <si>
    <t>The service facility</t>
  </si>
  <si>
    <t>These components have their own characteristics that must be examined before mathematical models can be developed</t>
  </si>
  <si>
    <t>Arrival Characteristics have three major characteristics, size, pattern, and behavior</t>
  </si>
  <si>
    <t>Size of the calling population</t>
  </si>
  <si>
    <t>Can be either unlimited (essentially infinite) or limited (finite)</t>
  </si>
  <si>
    <t>Pattern of arrivals</t>
  </si>
  <si>
    <t>Can arrive according to a known pattern or can arrive randomly</t>
  </si>
  <si>
    <t xml:space="preserve">Random arrivals generally follow a Poisson distribution </t>
  </si>
  <si>
    <t>Behavior of arrivals</t>
  </si>
  <si>
    <t>Most queuing models assume customers are patient and will wait in the queue until they are served and do not switch lines</t>
  </si>
  <si>
    <t>Balking refers to customers who refuse to join the queue</t>
  </si>
  <si>
    <t>Reneging customers enter the queue but become impatient and leave without receiving their service</t>
  </si>
  <si>
    <t>That these behaviors exist is a strong argument for the use of queuing theory to managing waiting lines</t>
  </si>
  <si>
    <t>Waiting Line Characteristics</t>
  </si>
  <si>
    <t>Waiting lines can be either limited or unlimited</t>
  </si>
  <si>
    <t>Queue discipline refers to the rule by which customers in the line receive service</t>
  </si>
  <si>
    <t>The most common rule is first-in, first-out (FIFO)</t>
  </si>
  <si>
    <t>Other rules are possible and may be based on other important characteristics</t>
  </si>
  <si>
    <t>Other rules can be applied to select which customers enter which queue, but may apply FIFO once they are in the queue</t>
  </si>
  <si>
    <t>Service Facility Characteristics</t>
  </si>
  <si>
    <t>Basic queuing system configurations</t>
  </si>
  <si>
    <t>Service systems are classified in terms of the number of channels, or servers, and the number of phases, or service stops</t>
  </si>
  <si>
    <r>
      <t xml:space="preserve">A </t>
    </r>
    <r>
      <rPr>
        <b/>
        <sz val="11"/>
        <color rgb="FF0000FF"/>
        <rFont val="Calibri"/>
        <family val="2"/>
        <scheme val="minor"/>
      </rPr>
      <t>single-channel system</t>
    </r>
    <r>
      <rPr>
        <sz val="11"/>
        <color theme="1"/>
        <rFont val="Calibri"/>
        <family val="2"/>
        <scheme val="minor"/>
      </rPr>
      <t xml:space="preserve"> with one server is quite common</t>
    </r>
  </si>
  <si>
    <r>
      <rPr>
        <b/>
        <sz val="11"/>
        <color rgb="FF0000FF"/>
        <rFont val="Calibri"/>
        <family val="2"/>
        <scheme val="minor"/>
      </rPr>
      <t>Multichannel systems</t>
    </r>
    <r>
      <rPr>
        <sz val="11"/>
        <color theme="1"/>
        <rFont val="Calibri"/>
        <family val="2"/>
        <scheme val="minor"/>
      </rPr>
      <t xml:space="preserve"> exist when multiple servers are fed by one common waiting line</t>
    </r>
  </si>
  <si>
    <r>
      <t xml:space="preserve">In a </t>
    </r>
    <r>
      <rPr>
        <b/>
        <sz val="11"/>
        <color rgb="FF0000FF"/>
        <rFont val="Calibri"/>
        <family val="2"/>
        <scheme val="minor"/>
      </rPr>
      <t xml:space="preserve">single-phase system </t>
    </r>
    <r>
      <rPr>
        <sz val="11"/>
        <color theme="1"/>
        <rFont val="Calibri"/>
        <family val="2"/>
        <scheme val="minor"/>
      </rPr>
      <t>the customer receives service form just one server</t>
    </r>
  </si>
  <si>
    <r>
      <t xml:space="preserve">If a customer has to go through more than one server, it is a </t>
    </r>
    <r>
      <rPr>
        <b/>
        <sz val="11"/>
        <color rgb="FF0000FF"/>
        <rFont val="Calibri"/>
        <family val="2"/>
        <scheme val="minor"/>
      </rPr>
      <t>multiphase system</t>
    </r>
  </si>
  <si>
    <t>Service time distribution</t>
  </si>
  <si>
    <t>Service patterns can be either constant or random</t>
  </si>
  <si>
    <t>Constant service times are often machine controlled</t>
  </si>
  <si>
    <t>Models are based on the assumption of particular probability distributions</t>
  </si>
  <si>
    <t>Analysts should take to ensure observations fit the assumed distributions when applying these models</t>
  </si>
  <si>
    <r>
      <t xml:space="preserve">More often, service times are randomly distributed according to a </t>
    </r>
    <r>
      <rPr>
        <b/>
        <sz val="11"/>
        <color rgb="FF0000FF"/>
        <rFont val="Calibri"/>
        <family val="2"/>
        <scheme val="minor"/>
      </rPr>
      <t>negative exponential probability distribution</t>
    </r>
  </si>
  <si>
    <t>a.) What is the utilization rate of this service system?  Average server utilization is 38%</t>
  </si>
  <si>
    <t>b.) What is the average downtime for a machine that is broken? Average time in the system is 1.6 hours based on a eight hour day.</t>
  </si>
  <si>
    <t>d.) What is the probability that more than one machine is in the system. There is a 14.10% probability that more than one machine is in the system.</t>
  </si>
  <si>
    <t>Probability that more than two are broken and waiting to be repaired or being serviced?  There is a 5.30% probability that more than two machines are in the system.</t>
  </si>
  <si>
    <t>More than three? There is a 2.00% probability that more than three machines are in the system.</t>
  </si>
  <si>
    <t>More than four? There is a 0.70% probability that more than four machines are in the system.</t>
  </si>
  <si>
    <t>c.) How many machines are waiting to be serviced at any given time? Average number in the queue is .23.</t>
  </si>
  <si>
    <t xml:space="preserve">3 customers are in the system. </t>
  </si>
  <si>
    <t>** (Original values / problem)</t>
  </si>
  <si>
    <t>= percentage of time Marty is busy **</t>
  </si>
  <si>
    <t>= 40 minutes average waiting time per customer **</t>
  </si>
  <si>
    <t>= 1.33 customers waiting in line on the average **</t>
  </si>
  <si>
    <t>= 1 hour that an average customer spends in the system **</t>
  </si>
  <si>
    <t>= 2 customers in the system on the average **</t>
  </si>
  <si>
    <t>P 14-12</t>
  </si>
  <si>
    <t>P 14-11</t>
  </si>
  <si>
    <t>Assuming Poisson arrivals and exponential service times, find the:</t>
  </si>
  <si>
    <t>b.) average time a car waits before it is washed. Average wait time in the queue is 25 minutes.</t>
  </si>
  <si>
    <t>c.) average time a car spends in the service system. Average time in the system is 30 minutes.</t>
  </si>
  <si>
    <t>a.) average number of cars in line are 4.17 cars, (round to 4 cars?, unless you count a 'Mini Cooper' as a .17 car).</t>
  </si>
  <si>
    <t>d.) utilization rate of the car wash. Average utilization is at 83%.</t>
  </si>
  <si>
    <t>e.) probability that no cars are in the system.  There is a 17% chance that there will be no cars in the system.</t>
  </si>
  <si>
    <t>1 teller</t>
  </si>
  <si>
    <t>2 teller</t>
  </si>
  <si>
    <t>Solution</t>
  </si>
  <si>
    <t>WaitTime</t>
  </si>
  <si>
    <t>TrkrHrly</t>
  </si>
  <si>
    <t>SrvHrly</t>
  </si>
  <si>
    <t>Formula</t>
  </si>
  <si>
    <t>Where I went wrong: Did not use $12 for server</t>
  </si>
  <si>
    <t>i.e. two servers at six $ = $12.</t>
  </si>
  <si>
    <t>Follow arrow to M53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</si>
</sst>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&quot;$&quot;#,##0.00"/>
  </numFmts>
  <fonts count="30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i/>
      <sz val="8"/>
      <color indexed="8"/>
      <name val="Times New Roman"/>
      <family val="1"/>
    </font>
    <font>
      <b/>
      <i/>
      <sz val="8"/>
      <color indexed="8"/>
      <name val="Symbol"/>
      <family val="1"/>
      <charset val="2"/>
    </font>
    <font>
      <b/>
      <sz val="8"/>
      <color indexed="10"/>
      <name val="Arial"/>
      <family val="2"/>
    </font>
    <font>
      <b/>
      <i/>
      <sz val="8"/>
      <color indexed="10"/>
      <name val="Times New Roman"/>
      <family val="1"/>
    </font>
    <font>
      <b/>
      <vertAlign val="superscript"/>
      <sz val="8"/>
      <color indexed="10"/>
      <name val="Arial"/>
      <family val="2"/>
    </font>
    <font>
      <b/>
      <i/>
      <vertAlign val="superscript"/>
      <sz val="8"/>
      <color indexed="10"/>
      <name val="Symbol"/>
      <family val="1"/>
      <charset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FF0000"/>
      <name val="Wingdings"/>
      <charset val="2"/>
    </font>
    <font>
      <sz val="8"/>
      <color rgb="FFD300D0"/>
      <name val="Wingdings"/>
      <charset val="2"/>
    </font>
    <font>
      <sz val="11"/>
      <color rgb="FF0070C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Symbol"/>
      <family val="1"/>
      <charset val="2"/>
    </font>
    <font>
      <sz val="8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0"/>
      <name val="Arial"/>
      <family val="2"/>
    </font>
    <font>
      <b/>
      <sz val="10"/>
      <name val="Symbol"/>
      <family val="1"/>
      <charset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</cellStyleXfs>
  <cellXfs count="128">
    <xf numFmtId="0" fontId="0" fillId="0" borderId="0" xfId="0"/>
    <xf numFmtId="0" fontId="11" fillId="0" borderId="0" xfId="0" applyFont="1"/>
    <xf numFmtId="0" fontId="0" fillId="0" borderId="0" xfId="0" applyAlignment="1">
      <alignment horizontal="center"/>
    </xf>
    <xf numFmtId="9" fontId="9" fillId="0" borderId="0" xfId="4" applyFont="1"/>
    <xf numFmtId="0" fontId="0" fillId="0" borderId="0" xfId="0" applyFill="1"/>
    <xf numFmtId="0" fontId="12" fillId="0" borderId="0" xfId="0" applyFont="1" applyFill="1" applyAlignment="1">
      <alignment horizontal="left" indent="4" readingOrder="1"/>
    </xf>
    <xf numFmtId="0" fontId="13" fillId="0" borderId="0" xfId="0" applyFont="1" applyFill="1" applyAlignment="1">
      <alignment horizontal="left" indent="4" readingOrder="1"/>
    </xf>
    <xf numFmtId="0" fontId="0" fillId="0" borderId="0" xfId="0" quotePrefix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/>
    <xf numFmtId="0" fontId="0" fillId="0" borderId="1" xfId="0" applyBorder="1" applyAlignment="1">
      <alignment horizontal="center"/>
    </xf>
    <xf numFmtId="0" fontId="16" fillId="0" borderId="0" xfId="0" applyFont="1"/>
    <xf numFmtId="0" fontId="0" fillId="0" borderId="0" xfId="0" quotePrefix="1"/>
    <xf numFmtId="0" fontId="0" fillId="0" borderId="0" xfId="0" quotePrefix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indent="4" readingOrder="1"/>
    </xf>
    <xf numFmtId="0" fontId="0" fillId="0" borderId="1" xfId="0" applyBorder="1"/>
    <xf numFmtId="0" fontId="18" fillId="0" borderId="1" xfId="0" applyFont="1" applyBorder="1" applyAlignment="1">
      <alignment horizontal="left" vertical="top"/>
    </xf>
    <xf numFmtId="0" fontId="10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0" xfId="0" applyFont="1"/>
    <xf numFmtId="164" fontId="0" fillId="0" borderId="0" xfId="0" applyNumberFormat="1"/>
    <xf numFmtId="9" fontId="0" fillId="0" borderId="0" xfId="4" applyFont="1"/>
    <xf numFmtId="0" fontId="19" fillId="0" borderId="0" xfId="0" applyFont="1"/>
    <xf numFmtId="0" fontId="0" fillId="0" borderId="2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7" xfId="4" applyNumberFormat="1" applyFont="1" applyBorder="1" applyAlignment="1">
      <alignment horizontal="center"/>
    </xf>
    <xf numFmtId="0" fontId="8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0" borderId="0" xfId="0" quotePrefix="1" applyFont="1"/>
    <xf numFmtId="0" fontId="22" fillId="0" borderId="1" xfId="0" applyFont="1" applyBorder="1"/>
    <xf numFmtId="0" fontId="23" fillId="0" borderId="1" xfId="0" applyFont="1" applyBorder="1" applyAlignment="1">
      <alignment horizontal="left" vertical="top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4" xfId="0" applyFont="1" applyBorder="1"/>
    <xf numFmtId="0" fontId="22" fillId="0" borderId="5" xfId="0" applyFont="1" applyBorder="1"/>
    <xf numFmtId="0" fontId="22" fillId="0" borderId="6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65" fontId="22" fillId="0" borderId="7" xfId="4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/>
    <xf numFmtId="0" fontId="24" fillId="0" borderId="0" xfId="0" applyFont="1"/>
    <xf numFmtId="9" fontId="24" fillId="0" borderId="0" xfId="4" applyFont="1"/>
    <xf numFmtId="0" fontId="24" fillId="0" borderId="0" xfId="0" quotePrefix="1" applyFont="1" applyAlignment="1">
      <alignment horizontal="center"/>
    </xf>
    <xf numFmtId="0" fontId="22" fillId="0" borderId="2" xfId="0" applyFont="1" applyBorder="1"/>
    <xf numFmtId="0" fontId="22" fillId="0" borderId="8" xfId="0" applyFont="1" applyBorder="1"/>
    <xf numFmtId="0" fontId="22" fillId="0" borderId="0" xfId="0" applyFont="1" applyBorder="1"/>
    <xf numFmtId="0" fontId="22" fillId="0" borderId="9" xfId="0" applyFont="1" applyBorder="1"/>
    <xf numFmtId="0" fontId="22" fillId="0" borderId="6" xfId="0" applyFont="1" applyBorder="1"/>
    <xf numFmtId="0" fontId="22" fillId="0" borderId="7" xfId="0" applyFont="1" applyBorder="1"/>
    <xf numFmtId="0" fontId="0" fillId="0" borderId="0" xfId="0" applyAlignment="1"/>
    <xf numFmtId="0" fontId="0" fillId="0" borderId="0" xfId="0" applyAlignment="1">
      <alignment horizontal="center" wrapText="1"/>
    </xf>
    <xf numFmtId="9" fontId="0" fillId="2" borderId="0" xfId="4" applyFont="1" applyFill="1" applyAlignment="1">
      <alignment wrapText="1"/>
    </xf>
    <xf numFmtId="0" fontId="25" fillId="0" borderId="0" xfId="0" applyFont="1" applyAlignment="1">
      <alignment horizontal="center"/>
    </xf>
    <xf numFmtId="44" fontId="0" fillId="0" borderId="0" xfId="2" applyFont="1"/>
    <xf numFmtId="44" fontId="24" fillId="0" borderId="0" xfId="2" applyFont="1"/>
    <xf numFmtId="44" fontId="0" fillId="0" borderId="0" xfId="0" applyNumberFormat="1"/>
    <xf numFmtId="0" fontId="0" fillId="0" borderId="8" xfId="0" applyBorder="1"/>
    <xf numFmtId="0" fontId="26" fillId="0" borderId="0" xfId="0" applyFont="1" applyAlignment="1">
      <alignment horizontal="center"/>
    </xf>
    <xf numFmtId="0" fontId="24" fillId="0" borderId="10" xfId="0" applyFont="1" applyBorder="1"/>
    <xf numFmtId="0" fontId="24" fillId="0" borderId="11" xfId="0" applyFont="1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0" xfId="0" applyBorder="1"/>
    <xf numFmtId="10" fontId="0" fillId="0" borderId="0" xfId="0" applyNumberFormat="1"/>
    <xf numFmtId="10" fontId="11" fillId="0" borderId="0" xfId="0" applyNumberFormat="1" applyFont="1"/>
    <xf numFmtId="0" fontId="11" fillId="2" borderId="0" xfId="0" applyFont="1" applyFill="1"/>
    <xf numFmtId="0" fontId="22" fillId="0" borderId="0" xfId="0" applyFont="1" applyFill="1"/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readingOrder="1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0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0" fillId="0" borderId="17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27" fillId="0" borderId="0" xfId="0" applyFont="1"/>
    <xf numFmtId="0" fontId="27" fillId="0" borderId="17" xfId="0" applyFont="1" applyBorder="1"/>
    <xf numFmtId="0" fontId="27" fillId="0" borderId="0" xfId="0" applyFont="1" applyBorder="1"/>
    <xf numFmtId="0" fontId="28" fillId="0" borderId="20" xfId="0" applyFont="1" applyBorder="1" applyAlignment="1">
      <alignment wrapText="1"/>
    </xf>
    <xf numFmtId="0" fontId="10" fillId="0" borderId="10" xfId="0" applyFont="1" applyBorder="1"/>
    <xf numFmtId="0" fontId="10" fillId="0" borderId="10" xfId="0" applyFont="1" applyBorder="1" applyAlignment="1">
      <alignment wrapText="1"/>
    </xf>
    <xf numFmtId="0" fontId="27" fillId="0" borderId="10" xfId="0" applyFont="1" applyBorder="1"/>
    <xf numFmtId="0" fontId="10" fillId="0" borderId="22" xfId="0" applyFont="1" applyBorder="1"/>
    <xf numFmtId="0" fontId="27" fillId="0" borderId="23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27" fillId="0" borderId="14" xfId="0" applyFont="1" applyBorder="1"/>
    <xf numFmtId="0" fontId="0" fillId="0" borderId="16" xfId="0" applyBorder="1"/>
    <xf numFmtId="0" fontId="0" fillId="0" borderId="18" xfId="0" applyBorder="1"/>
    <xf numFmtId="0" fontId="0" fillId="0" borderId="21" xfId="0" applyBorder="1"/>
    <xf numFmtId="0" fontId="27" fillId="0" borderId="18" xfId="0" applyFont="1" applyBorder="1"/>
    <xf numFmtId="0" fontId="29" fillId="3" borderId="0" xfId="0" applyFont="1" applyFill="1"/>
    <xf numFmtId="0" fontId="16" fillId="4" borderId="0" xfId="0" applyFont="1" applyFill="1" applyAlignment="1" applyProtection="1">
      <alignment horizontal="center"/>
      <protection locked="0"/>
    </xf>
    <xf numFmtId="9" fontId="24" fillId="0" borderId="7" xfId="4" applyFont="1" applyBorder="1" applyAlignment="1">
      <alignment horizontal="center"/>
    </xf>
    <xf numFmtId="165" fontId="11" fillId="0" borderId="7" xfId="4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24" fillId="0" borderId="17" xfId="0" applyFont="1" applyBorder="1"/>
    <xf numFmtId="0" fontId="24" fillId="0" borderId="0" xfId="0" applyFont="1" applyBorder="1"/>
    <xf numFmtId="0" fontId="24" fillId="0" borderId="18" xfId="0" applyFont="1" applyBorder="1"/>
  </cellXfs>
  <cellStyles count="5">
    <cellStyle name="Comma 2" xfId="1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15</xdr:row>
      <xdr:rowOff>142875</xdr:rowOff>
    </xdr:from>
    <xdr:to>
      <xdr:col>1</xdr:col>
      <xdr:colOff>295275</xdr:colOff>
      <xdr:row>20</xdr:row>
      <xdr:rowOff>95250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00075" y="3267075"/>
          <a:ext cx="31527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>
          <a:noAutofit/>
        </a:bodyPr>
        <a:lstStyle>
          <a:defPPr>
            <a:defRPr lang="en-A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ＭＳ Ｐゴシック" pitchFamily="34" charset="-128"/>
              <a:cs typeface="+mn-cs"/>
            </a:defRPr>
          </a:lvl9pPr>
        </a:lstStyle>
        <a:p>
          <a:pPr>
            <a:tabLst>
              <a:tab pos="533400" algn="r"/>
              <a:tab pos="723900" algn="l"/>
            </a:tabLst>
          </a:pPr>
          <a:r>
            <a:rPr lang="en-US">
              <a:latin typeface="Times New Roman" pitchFamily="18" charset="0"/>
            </a:rPr>
            <a:t>	</a:t>
          </a:r>
          <a:r>
            <a:rPr lang="en-US" sz="1000" i="1">
              <a:latin typeface="Times New Roman" pitchFamily="18" charset="0"/>
            </a:rPr>
            <a:t>P</a:t>
          </a:r>
          <a:r>
            <a:rPr lang="en-US" sz="1000">
              <a:latin typeface="Times New Roman" pitchFamily="18" charset="0"/>
            </a:rPr>
            <a:t>(</a:t>
          </a:r>
          <a:r>
            <a:rPr lang="en-US" sz="1000" i="1">
              <a:latin typeface="Times New Roman" pitchFamily="18" charset="0"/>
            </a:rPr>
            <a:t>X</a:t>
          </a:r>
          <a:r>
            <a:rPr lang="en-US" sz="1000">
              <a:latin typeface="Times New Roman" pitchFamily="18" charset="0"/>
            </a:rPr>
            <a:t>)	=</a:t>
          </a:r>
          <a:r>
            <a:rPr lang="en-US" sz="1000"/>
            <a:t> probability of </a:t>
          </a:r>
          <a:r>
            <a:rPr lang="en-US" sz="1000" i="1">
              <a:latin typeface="Times New Roman" pitchFamily="18" charset="0"/>
            </a:rPr>
            <a:t>X</a:t>
          </a:r>
          <a:r>
            <a:rPr lang="en-US" sz="1000"/>
            <a:t> arrivals</a:t>
          </a:r>
        </a:p>
        <a:p>
          <a:pPr>
            <a:tabLst>
              <a:tab pos="533400" algn="r"/>
              <a:tab pos="723900" algn="l"/>
            </a:tabLst>
          </a:pPr>
          <a:r>
            <a:rPr lang="en-US" sz="1000">
              <a:latin typeface="Times New Roman" pitchFamily="18" charset="0"/>
            </a:rPr>
            <a:t>	</a:t>
          </a:r>
          <a:r>
            <a:rPr lang="en-US" sz="1000" i="1">
              <a:latin typeface="Times New Roman" pitchFamily="18" charset="0"/>
            </a:rPr>
            <a:t>X</a:t>
          </a:r>
          <a:r>
            <a:rPr lang="en-US" sz="1000">
              <a:latin typeface="Times New Roman" pitchFamily="18" charset="0"/>
            </a:rPr>
            <a:t>	=</a:t>
          </a:r>
          <a:r>
            <a:rPr lang="en-US" sz="1000"/>
            <a:t> number of arrivals per unit of time</a:t>
          </a:r>
        </a:p>
        <a:p>
          <a:pPr>
            <a:tabLst>
              <a:tab pos="533400" algn="r"/>
              <a:tab pos="723900" algn="l"/>
            </a:tabLst>
          </a:pPr>
          <a:r>
            <a:rPr lang="en-US" sz="1000">
              <a:latin typeface="Times New Roman" pitchFamily="18" charset="0"/>
            </a:rPr>
            <a:t>	</a:t>
          </a:r>
          <a:r>
            <a:rPr lang="en-US" sz="1000" i="1">
              <a:latin typeface="Times New Roman" pitchFamily="18" charset="0"/>
              <a:sym typeface="Symbol" pitchFamily="18" charset="2"/>
            </a:rPr>
            <a:t></a:t>
          </a:r>
          <a:r>
            <a:rPr lang="en-US" sz="1000">
              <a:latin typeface="Times New Roman" pitchFamily="18" charset="0"/>
              <a:sym typeface="Symbol" pitchFamily="18" charset="2"/>
            </a:rPr>
            <a:t>	=</a:t>
          </a:r>
          <a:r>
            <a:rPr lang="en-US" sz="1000">
              <a:sym typeface="Symbol" pitchFamily="18" charset="2"/>
            </a:rPr>
            <a:t> average arrival rate</a:t>
          </a:r>
        </a:p>
        <a:p>
          <a:pPr>
            <a:tabLst>
              <a:tab pos="533400" algn="r"/>
              <a:tab pos="723900" algn="l"/>
            </a:tabLst>
          </a:pPr>
          <a:r>
            <a:rPr lang="en-US" sz="1000">
              <a:latin typeface="Times New Roman" pitchFamily="18" charset="0"/>
              <a:sym typeface="Symbol" pitchFamily="18" charset="2"/>
            </a:rPr>
            <a:t>	</a:t>
          </a:r>
          <a:r>
            <a:rPr lang="en-US" sz="1000" i="1">
              <a:latin typeface="Times New Roman" pitchFamily="18" charset="0"/>
              <a:sym typeface="Symbol" pitchFamily="18" charset="2"/>
            </a:rPr>
            <a:t>e</a:t>
          </a:r>
          <a:r>
            <a:rPr lang="en-US" sz="1000">
              <a:latin typeface="Times New Roman" pitchFamily="18" charset="0"/>
              <a:sym typeface="Symbol" pitchFamily="18" charset="2"/>
            </a:rPr>
            <a:t>	=</a:t>
          </a:r>
          <a:r>
            <a:rPr lang="en-US" sz="1000">
              <a:sym typeface="Symbol" pitchFamily="18" charset="2"/>
            </a:rPr>
            <a:t> 2.7183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11</xdr:row>
          <xdr:rowOff>114300</xdr:rowOff>
        </xdr:from>
        <xdr:to>
          <xdr:col>0</xdr:col>
          <xdr:colOff>3000375</xdr:colOff>
          <xdr:row>14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23</xdr:row>
          <xdr:rowOff>114300</xdr:rowOff>
        </xdr:from>
        <xdr:to>
          <xdr:col>0</xdr:col>
          <xdr:colOff>3105150</xdr:colOff>
          <xdr:row>26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27</xdr:row>
          <xdr:rowOff>0</xdr:rowOff>
        </xdr:from>
        <xdr:to>
          <xdr:col>0</xdr:col>
          <xdr:colOff>3429000</xdr:colOff>
          <xdr:row>29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19050</xdr:rowOff>
        </xdr:from>
        <xdr:to>
          <xdr:col>0</xdr:col>
          <xdr:colOff>3429000</xdr:colOff>
          <xdr:row>33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</xdr:col>
          <xdr:colOff>76200</xdr:colOff>
          <xdr:row>8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114300</xdr:colOff>
          <xdr:row>12</xdr:row>
          <xdr:rowOff>95250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361950</xdr:colOff>
          <xdr:row>18</xdr:row>
          <xdr:rowOff>123825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381000</xdr:colOff>
          <xdr:row>24</xdr:row>
          <xdr:rowOff>95250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457200</xdr:colOff>
          <xdr:row>30</xdr:row>
          <xdr:rowOff>95250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1</xdr:col>
          <xdr:colOff>76200</xdr:colOff>
          <xdr:row>36</xdr:row>
          <xdr:rowOff>95250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1</xdr:col>
          <xdr:colOff>304800</xdr:colOff>
          <xdr:row>42</xdr:row>
          <xdr:rowOff>180975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76201</xdr:colOff>
          <xdr:row>8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2</xdr:col>
          <xdr:colOff>114301</xdr:colOff>
          <xdr:row>12</xdr:row>
          <xdr:rowOff>95250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361951</xdr:colOff>
          <xdr:row>18</xdr:row>
          <xdr:rowOff>123825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381001</xdr:colOff>
          <xdr:row>24</xdr:row>
          <xdr:rowOff>95250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457200</xdr:colOff>
          <xdr:row>30</xdr:row>
          <xdr:rowOff>95250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76201</xdr:colOff>
          <xdr:row>36</xdr:row>
          <xdr:rowOff>95250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304801</xdr:colOff>
          <xdr:row>42</xdr:row>
          <xdr:rowOff>180975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324411</xdr:colOff>
      <xdr:row>50</xdr:row>
      <xdr:rowOff>166406</xdr:rowOff>
    </xdr:from>
    <xdr:to>
      <xdr:col>21</xdr:col>
      <xdr:colOff>73863</xdr:colOff>
      <xdr:row>63</xdr:row>
      <xdr:rowOff>115420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96676" y="10307730"/>
          <a:ext cx="3597873" cy="2470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27215</xdr:colOff>
      <xdr:row>14</xdr:row>
      <xdr:rowOff>40821</xdr:rowOff>
    </xdr:from>
    <xdr:to>
      <xdr:col>12</xdr:col>
      <xdr:colOff>304800</xdr:colOff>
      <xdr:row>52</xdr:row>
      <xdr:rowOff>32657</xdr:rowOff>
    </xdr:to>
    <xdr:cxnSp macro="">
      <xdr:nvCxnSpPr>
        <xdr:cNvPr id="4" name="Straight Arrow Connector 3"/>
        <xdr:cNvCxnSpPr/>
      </xdr:nvCxnSpPr>
      <xdr:spPr>
        <a:xfrm>
          <a:off x="2068286" y="3088821"/>
          <a:ext cx="9084128" cy="7486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347869</xdr:rowOff>
    </xdr:from>
    <xdr:to>
      <xdr:col>1</xdr:col>
      <xdr:colOff>339587</xdr:colOff>
      <xdr:row>13</xdr:row>
      <xdr:rowOff>99391</xdr:rowOff>
    </xdr:to>
    <xdr:sp macro="" textlink="">
      <xdr:nvSpPr>
        <xdr:cNvPr id="11" name="Explosion 2 10"/>
        <xdr:cNvSpPr/>
      </xdr:nvSpPr>
      <xdr:spPr>
        <a:xfrm>
          <a:off x="0" y="2443369"/>
          <a:ext cx="952500" cy="513522"/>
        </a:xfrm>
        <a:prstGeom prst="irregularSeal2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WEIS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HISWORK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_TEMP\WEIS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_TEMP\WEI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SS2"/>
    </sheetNames>
    <definedNames>
      <definedName name="changecolor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WORK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SS2"/>
    </sheetNames>
    <definedNames>
      <definedName name="changecolor"/>
      <definedName name="color_CANCEL"/>
      <definedName name="color_DEFAULT"/>
      <definedName name="color_OK"/>
      <definedName name="colorlist_change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SS"/>
    </sheetNames>
    <definedNames>
      <definedName name="setcolors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13" Type="http://schemas.openxmlformats.org/officeDocument/2006/relationships/image" Target="../media/image9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12" Type="http://schemas.openxmlformats.org/officeDocument/2006/relationships/oleObject" Target="../embeddings/oleObject9.bin"/><Relationship Id="rId17" Type="http://schemas.openxmlformats.org/officeDocument/2006/relationships/image" Target="../media/image11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1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6.bin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5.bin"/><Relationship Id="rId9" Type="http://schemas.openxmlformats.org/officeDocument/2006/relationships/image" Target="../media/image7.emf"/><Relationship Id="rId1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13" Type="http://schemas.openxmlformats.org/officeDocument/2006/relationships/image" Target="../media/image9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12" Type="http://schemas.openxmlformats.org/officeDocument/2006/relationships/oleObject" Target="../embeddings/oleObject16.bin"/><Relationship Id="rId17" Type="http://schemas.openxmlformats.org/officeDocument/2006/relationships/image" Target="../media/image11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3.bin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10" Type="http://schemas.openxmlformats.org/officeDocument/2006/relationships/oleObject" Target="../embeddings/oleObject15.bin"/><Relationship Id="rId4" Type="http://schemas.openxmlformats.org/officeDocument/2006/relationships/oleObject" Target="../embeddings/oleObject12.bin"/><Relationship Id="rId9" Type="http://schemas.openxmlformats.org/officeDocument/2006/relationships/image" Target="../media/image7.emf"/><Relationship Id="rId14" Type="http://schemas.openxmlformats.org/officeDocument/2006/relationships/oleObject" Target="../embeddings/oleObject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"/>
  <sheetViews>
    <sheetView tabSelected="1" zoomScale="85" zoomScaleNormal="85" workbookViewId="0">
      <selection activeCell="B13" sqref="B13"/>
    </sheetView>
  </sheetViews>
  <sheetFormatPr defaultRowHeight="15" x14ac:dyDescent="0.25"/>
  <sheetData>
    <row r="2" spans="2:4" x14ac:dyDescent="0.25">
      <c r="B2" t="s">
        <v>101</v>
      </c>
    </row>
    <row r="3" spans="2:4" x14ac:dyDescent="0.25">
      <c r="B3">
        <v>1</v>
      </c>
      <c r="C3" t="s">
        <v>102</v>
      </c>
    </row>
    <row r="4" spans="2:4" x14ac:dyDescent="0.25">
      <c r="B4">
        <v>2</v>
      </c>
      <c r="C4" t="s">
        <v>103</v>
      </c>
    </row>
    <row r="5" spans="2:4" x14ac:dyDescent="0.25">
      <c r="B5">
        <v>3</v>
      </c>
      <c r="C5" t="s">
        <v>104</v>
      </c>
    </row>
    <row r="6" spans="2:4" x14ac:dyDescent="0.25">
      <c r="B6" t="s">
        <v>105</v>
      </c>
    </row>
    <row r="8" spans="2:4" x14ac:dyDescent="0.25">
      <c r="B8" t="s">
        <v>106</v>
      </c>
    </row>
    <row r="9" spans="2:4" x14ac:dyDescent="0.25">
      <c r="C9" s="57" t="s">
        <v>107</v>
      </c>
    </row>
    <row r="10" spans="2:4" x14ac:dyDescent="0.25">
      <c r="D10" t="s">
        <v>108</v>
      </c>
    </row>
    <row r="11" spans="2:4" x14ac:dyDescent="0.25">
      <c r="C11" s="57" t="s">
        <v>109</v>
      </c>
    </row>
    <row r="12" spans="2:4" x14ac:dyDescent="0.25">
      <c r="D12" t="s">
        <v>110</v>
      </c>
    </row>
    <row r="13" spans="2:4" x14ac:dyDescent="0.25">
      <c r="D13" t="s">
        <v>111</v>
      </c>
    </row>
    <row r="15" spans="2:4" x14ac:dyDescent="0.25">
      <c r="B15" t="s">
        <v>112</v>
      </c>
    </row>
    <row r="16" spans="2:4" x14ac:dyDescent="0.25">
      <c r="C16" t="s">
        <v>113</v>
      </c>
    </row>
    <row r="17" spans="2:4" x14ac:dyDescent="0.25">
      <c r="C17" t="s">
        <v>114</v>
      </c>
    </row>
    <row r="18" spans="2:4" x14ac:dyDescent="0.25">
      <c r="C18" t="s">
        <v>115</v>
      </c>
    </row>
    <row r="19" spans="2:4" x14ac:dyDescent="0.25">
      <c r="C19" t="s">
        <v>116</v>
      </c>
    </row>
    <row r="21" spans="2:4" x14ac:dyDescent="0.25">
      <c r="B21" t="s">
        <v>117</v>
      </c>
    </row>
    <row r="22" spans="2:4" x14ac:dyDescent="0.25">
      <c r="C22" t="s">
        <v>118</v>
      </c>
    </row>
    <row r="23" spans="2:4" x14ac:dyDescent="0.25">
      <c r="C23" t="s">
        <v>119</v>
      </c>
    </row>
    <row r="24" spans="2:4" x14ac:dyDescent="0.25">
      <c r="C24" t="s">
        <v>120</v>
      </c>
    </row>
    <row r="25" spans="2:4" x14ac:dyDescent="0.25">
      <c r="C25" t="s">
        <v>121</v>
      </c>
    </row>
    <row r="26" spans="2:4" x14ac:dyDescent="0.25">
      <c r="C26" t="s">
        <v>122</v>
      </c>
    </row>
    <row r="28" spans="2:4" x14ac:dyDescent="0.25">
      <c r="B28" t="s">
        <v>123</v>
      </c>
    </row>
    <row r="29" spans="2:4" x14ac:dyDescent="0.25">
      <c r="C29" t="s">
        <v>124</v>
      </c>
    </row>
    <row r="30" spans="2:4" x14ac:dyDescent="0.25">
      <c r="D30" t="s">
        <v>125</v>
      </c>
    </row>
    <row r="31" spans="2:4" x14ac:dyDescent="0.25">
      <c r="D31" t="s">
        <v>126</v>
      </c>
    </row>
    <row r="32" spans="2:4" x14ac:dyDescent="0.25">
      <c r="D32" t="s">
        <v>127</v>
      </c>
    </row>
    <row r="33" spans="2:4" x14ac:dyDescent="0.25">
      <c r="D33" t="s">
        <v>128</v>
      </c>
    </row>
    <row r="34" spans="2:4" x14ac:dyDescent="0.25">
      <c r="D34" t="s">
        <v>129</v>
      </c>
    </row>
    <row r="36" spans="2:4" x14ac:dyDescent="0.25">
      <c r="B36" t="s">
        <v>130</v>
      </c>
    </row>
    <row r="37" spans="2:4" x14ac:dyDescent="0.25">
      <c r="C37" t="s">
        <v>131</v>
      </c>
    </row>
    <row r="38" spans="2:4" x14ac:dyDescent="0.25">
      <c r="C38" t="s">
        <v>132</v>
      </c>
    </row>
    <row r="39" spans="2:4" x14ac:dyDescent="0.25">
      <c r="C39" t="s">
        <v>135</v>
      </c>
    </row>
    <row r="40" spans="2:4" x14ac:dyDescent="0.25">
      <c r="C40" t="s">
        <v>133</v>
      </c>
    </row>
    <row r="41" spans="2:4" x14ac:dyDescent="0.25">
      <c r="C41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zoomScale="160" zoomScaleNormal="160" workbookViewId="0">
      <selection activeCell="A20" sqref="A20"/>
    </sheetView>
  </sheetViews>
  <sheetFormatPr defaultRowHeight="15" x14ac:dyDescent="0.25"/>
  <cols>
    <col min="1" max="1" width="51.85546875" bestFit="1" customWidth="1"/>
  </cols>
  <sheetData>
    <row r="1" spans="1:7" ht="36" customHeight="1" x14ac:dyDescent="0.25">
      <c r="B1" t="s">
        <v>0</v>
      </c>
    </row>
    <row r="2" spans="1:7" x14ac:dyDescent="0.25">
      <c r="B2">
        <v>1</v>
      </c>
      <c r="C2">
        <v>2</v>
      </c>
      <c r="D2">
        <v>3</v>
      </c>
      <c r="E2">
        <v>4</v>
      </c>
    </row>
    <row r="3" spans="1:7" x14ac:dyDescent="0.25">
      <c r="A3" t="s">
        <v>1</v>
      </c>
      <c r="B3">
        <v>5</v>
      </c>
      <c r="C3">
        <v>5</v>
      </c>
      <c r="D3">
        <v>5</v>
      </c>
      <c r="E3">
        <v>5</v>
      </c>
    </row>
    <row r="4" spans="1:7" x14ac:dyDescent="0.25">
      <c r="A4" t="s">
        <v>2</v>
      </c>
      <c r="B4">
        <v>7</v>
      </c>
      <c r="C4">
        <v>4</v>
      </c>
      <c r="D4">
        <v>3</v>
      </c>
      <c r="E4">
        <v>2</v>
      </c>
    </row>
    <row r="5" spans="1:7" x14ac:dyDescent="0.25">
      <c r="A5" t="s">
        <v>7</v>
      </c>
      <c r="B5">
        <v>35</v>
      </c>
      <c r="C5">
        <v>20</v>
      </c>
      <c r="D5">
        <v>15</v>
      </c>
      <c r="E5">
        <v>10</v>
      </c>
    </row>
    <row r="6" spans="1:7" x14ac:dyDescent="0.25">
      <c r="A6" t="s">
        <v>3</v>
      </c>
      <c r="B6">
        <v>1000</v>
      </c>
      <c r="C6">
        <v>1000</v>
      </c>
      <c r="D6">
        <v>1000</v>
      </c>
      <c r="E6">
        <v>1000</v>
      </c>
    </row>
    <row r="7" spans="1:7" x14ac:dyDescent="0.25">
      <c r="A7" t="s">
        <v>4</v>
      </c>
      <c r="B7">
        <v>35000</v>
      </c>
      <c r="C7">
        <v>20000</v>
      </c>
      <c r="D7">
        <v>15000</v>
      </c>
      <c r="E7">
        <v>10000</v>
      </c>
    </row>
    <row r="8" spans="1:7" x14ac:dyDescent="0.25">
      <c r="A8" t="s">
        <v>5</v>
      </c>
      <c r="B8">
        <v>6000</v>
      </c>
      <c r="C8">
        <v>12000</v>
      </c>
      <c r="D8">
        <v>18000</v>
      </c>
      <c r="E8">
        <v>24000</v>
      </c>
    </row>
    <row r="9" spans="1:7" x14ac:dyDescent="0.25">
      <c r="A9" t="s">
        <v>6</v>
      </c>
      <c r="B9">
        <v>41000</v>
      </c>
      <c r="C9" s="1">
        <v>32000</v>
      </c>
      <c r="D9">
        <v>33000</v>
      </c>
      <c r="E9">
        <v>34000</v>
      </c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9" x14ac:dyDescent="0.25">
      <c r="A17" s="4"/>
      <c r="B17" s="4"/>
      <c r="C17" s="4"/>
      <c r="D17" s="4"/>
      <c r="E17" s="4"/>
      <c r="F17" s="4"/>
      <c r="G17" s="4"/>
    </row>
    <row r="18" spans="1:9" x14ac:dyDescent="0.25">
      <c r="A18" s="4"/>
      <c r="B18" s="4"/>
      <c r="C18" s="4"/>
      <c r="D18" s="4"/>
      <c r="E18" s="4"/>
      <c r="F18" s="4"/>
      <c r="G18" s="4"/>
    </row>
    <row r="19" spans="1:9" x14ac:dyDescent="0.25">
      <c r="A19" s="4"/>
      <c r="B19" s="4"/>
      <c r="C19" s="4"/>
      <c r="D19" s="4"/>
      <c r="E19" s="4"/>
      <c r="F19" s="4"/>
      <c r="G19" s="4"/>
    </row>
    <row r="20" spans="1:9" x14ac:dyDescent="0.25">
      <c r="A20" s="4"/>
      <c r="B20" s="4"/>
      <c r="C20" s="4"/>
      <c r="D20" s="4"/>
      <c r="E20" s="4"/>
      <c r="F20" s="4"/>
      <c r="G20" s="4"/>
    </row>
    <row r="21" spans="1:9" x14ac:dyDescent="0.25">
      <c r="A21" s="4"/>
      <c r="B21" s="4"/>
      <c r="C21" s="4"/>
      <c r="D21" s="4"/>
      <c r="E21" s="4"/>
      <c r="F21" s="4"/>
      <c r="G21" s="4"/>
      <c r="I21">
        <v>0.1353</v>
      </c>
    </row>
    <row r="22" spans="1:9" x14ac:dyDescent="0.25">
      <c r="A22" s="5" t="s">
        <v>10</v>
      </c>
      <c r="B22" s="4"/>
      <c r="C22" s="4"/>
      <c r="D22" s="4"/>
      <c r="E22" s="4"/>
      <c r="F22" s="4"/>
      <c r="G22" s="4"/>
    </row>
    <row r="23" spans="1:9" x14ac:dyDescent="0.25">
      <c r="A23" s="6" t="s">
        <v>8</v>
      </c>
      <c r="B23" s="4"/>
      <c r="C23" s="4"/>
      <c r="D23" s="4"/>
      <c r="E23" s="4"/>
      <c r="F23" s="4"/>
      <c r="G23" s="4"/>
    </row>
    <row r="24" spans="1:9" x14ac:dyDescent="0.25">
      <c r="A24" s="4"/>
      <c r="B24" s="7" t="s">
        <v>9</v>
      </c>
      <c r="C24" s="10">
        <f>B26</f>
        <v>0</v>
      </c>
      <c r="D24" s="4"/>
      <c r="F24" s="4"/>
      <c r="G24" s="4"/>
    </row>
    <row r="25" spans="1:9" x14ac:dyDescent="0.25">
      <c r="A25" s="4"/>
      <c r="B25" s="8">
        <v>0.1353</v>
      </c>
      <c r="C25" s="8">
        <v>2</v>
      </c>
      <c r="D25" s="4">
        <f>POWER(C25,C24)</f>
        <v>1</v>
      </c>
      <c r="E25" s="4"/>
      <c r="F25" s="4"/>
      <c r="G25" s="4"/>
    </row>
    <row r="26" spans="1:9" x14ac:dyDescent="0.25">
      <c r="A26" s="4"/>
      <c r="B26" s="9">
        <v>0</v>
      </c>
      <c r="C26" s="9">
        <v>1</v>
      </c>
      <c r="D26" s="4">
        <f>(B25*D25)/C26</f>
        <v>0.1353</v>
      </c>
      <c r="E26" s="3">
        <f>D26</f>
        <v>0.1353</v>
      </c>
    </row>
    <row r="27" spans="1:9" x14ac:dyDescent="0.25">
      <c r="A27" s="4"/>
      <c r="B27" s="4"/>
      <c r="C27" s="4"/>
      <c r="D27" s="4"/>
      <c r="E27" s="4"/>
      <c r="F27" s="4"/>
      <c r="G27" s="4"/>
      <c r="H27" s="3"/>
    </row>
    <row r="28" spans="1:9" x14ac:dyDescent="0.25">
      <c r="A28" s="4"/>
      <c r="B28" s="7" t="s">
        <v>9</v>
      </c>
      <c r="C28" s="10">
        <f>B30</f>
        <v>1</v>
      </c>
      <c r="D28" s="4"/>
      <c r="F28" s="4"/>
      <c r="G28" s="4"/>
      <c r="H28" s="3"/>
    </row>
    <row r="29" spans="1:9" x14ac:dyDescent="0.25">
      <c r="A29" s="4"/>
      <c r="B29" s="8">
        <v>0.1353</v>
      </c>
      <c r="C29" s="8">
        <v>2</v>
      </c>
      <c r="D29" s="4">
        <f>POWER(C29,C28)</f>
        <v>2</v>
      </c>
      <c r="E29" s="4"/>
      <c r="F29" s="4"/>
      <c r="G29" s="4"/>
      <c r="H29" s="3"/>
    </row>
    <row r="30" spans="1:9" x14ac:dyDescent="0.25">
      <c r="A30" s="4"/>
      <c r="B30" s="9">
        <v>1</v>
      </c>
      <c r="C30" s="9"/>
      <c r="D30" s="4">
        <f>(B29*D29)/B30</f>
        <v>0.27060000000000001</v>
      </c>
      <c r="E30" s="3">
        <f>D30</f>
        <v>0.27060000000000001</v>
      </c>
      <c r="F30" s="4"/>
      <c r="G30" s="4"/>
      <c r="H30" s="3"/>
    </row>
    <row r="32" spans="1:9" x14ac:dyDescent="0.25">
      <c r="B32" s="7" t="s">
        <v>9</v>
      </c>
      <c r="C32" s="10">
        <v>1</v>
      </c>
      <c r="D32" s="4"/>
    </row>
    <row r="33" spans="2:5" x14ac:dyDescent="0.25">
      <c r="B33" s="8">
        <v>0.1353</v>
      </c>
      <c r="C33" s="8">
        <v>2</v>
      </c>
      <c r="D33" s="4">
        <f>POWER(C33,C32)</f>
        <v>2</v>
      </c>
      <c r="E33" s="4"/>
    </row>
    <row r="34" spans="2:5" x14ac:dyDescent="0.25">
      <c r="B34" s="9">
        <v>1</v>
      </c>
      <c r="C34" s="9"/>
      <c r="D34" s="4">
        <f>(B33*D33)/B34</f>
        <v>0.27060000000000001</v>
      </c>
      <c r="E34" s="3">
        <f>D34</f>
        <v>0.27060000000000001</v>
      </c>
    </row>
  </sheetData>
  <sheetProtection password="CC76" sheet="1" objects="1" scenarios="1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r:id="rId4">
            <anchor moveWithCells="1">
              <from>
                <xdr:col>0</xdr:col>
                <xdr:colOff>657225</xdr:colOff>
                <xdr:row>11</xdr:row>
                <xdr:rowOff>114300</xdr:rowOff>
              </from>
              <to>
                <xdr:col>0</xdr:col>
                <xdr:colOff>3000375</xdr:colOff>
                <xdr:row>14</xdr:row>
                <xdr:rowOff>19050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r:id="rId6">
            <anchor moveWithCells="1">
              <from>
                <xdr:col>0</xdr:col>
                <xdr:colOff>390525</xdr:colOff>
                <xdr:row>23</xdr:row>
                <xdr:rowOff>114300</xdr:rowOff>
              </from>
              <to>
                <xdr:col>0</xdr:col>
                <xdr:colOff>3105150</xdr:colOff>
                <xdr:row>26</xdr:row>
                <xdr:rowOff>19050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r:id="rId8">
            <anchor moveWithCells="1">
              <from>
                <xdr:col>0</xdr:col>
                <xdr:colOff>247650</xdr:colOff>
                <xdr:row>27</xdr:row>
                <xdr:rowOff>0</xdr:rowOff>
              </from>
              <to>
                <xdr:col>0</xdr:col>
                <xdr:colOff>3429000</xdr:colOff>
                <xdr:row>29</xdr:row>
                <xdr:rowOff>95250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9">
          <objectPr defaultSize="0" r:id="rId10">
            <anchor moveWithCells="1">
              <from>
                <xdr:col>0</xdr:col>
                <xdr:colOff>200025</xdr:colOff>
                <xdr:row>31</xdr:row>
                <xdr:rowOff>19050</xdr:rowOff>
              </from>
              <to>
                <xdr:col>0</xdr:col>
                <xdr:colOff>3429000</xdr:colOff>
                <xdr:row>33</xdr:row>
                <xdr:rowOff>142875</xdr:rowOff>
              </to>
            </anchor>
          </objectPr>
        </oleObject>
      </mc:Choice>
      <mc:Fallback>
        <oleObject progId="Equation.3" shapeId="1028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C1:J56"/>
  <sheetViews>
    <sheetView workbookViewId="0">
      <pane ySplit="2" topLeftCell="A18" activePane="bottomLeft" state="frozen"/>
      <selection pane="bottomLeft" activeCell="F21" sqref="F21"/>
    </sheetView>
  </sheetViews>
  <sheetFormatPr defaultRowHeight="15" x14ac:dyDescent="0.25"/>
  <sheetData>
    <row r="1" spans="3:10" x14ac:dyDescent="0.25">
      <c r="C1" s="12"/>
      <c r="D1" s="121">
        <v>2</v>
      </c>
      <c r="E1" s="16" t="s">
        <v>33</v>
      </c>
      <c r="J1" s="2"/>
    </row>
    <row r="2" spans="3:10" x14ac:dyDescent="0.25">
      <c r="C2" s="12"/>
      <c r="D2" s="121">
        <v>3</v>
      </c>
      <c r="E2" s="16" t="s">
        <v>34</v>
      </c>
    </row>
    <row r="7" spans="3:10" x14ac:dyDescent="0.25">
      <c r="C7" s="11"/>
      <c r="D7" s="20">
        <f>$D$1</f>
        <v>2</v>
      </c>
      <c r="E7" s="11"/>
      <c r="F7" s="2"/>
    </row>
    <row r="8" spans="3:10" x14ac:dyDescent="0.25">
      <c r="C8" s="15">
        <f>$D$2</f>
        <v>3</v>
      </c>
      <c r="D8" s="14" t="s">
        <v>30</v>
      </c>
      <c r="E8" s="15">
        <f>$D$1</f>
        <v>2</v>
      </c>
      <c r="F8" s="15">
        <f>D7/(C8-E8)</f>
        <v>2</v>
      </c>
      <c r="G8" s="13" t="s">
        <v>31</v>
      </c>
    </row>
    <row r="11" spans="3:10" x14ac:dyDescent="0.25">
      <c r="C11" s="11"/>
      <c r="D11" s="11">
        <v>1</v>
      </c>
      <c r="E11" s="11"/>
    </row>
    <row r="12" spans="3:10" x14ac:dyDescent="0.25">
      <c r="C12" s="15">
        <f>$D$2</f>
        <v>3</v>
      </c>
      <c r="D12" s="14" t="s">
        <v>30</v>
      </c>
      <c r="E12" s="15">
        <f>$D$1</f>
        <v>2</v>
      </c>
      <c r="F12" s="15">
        <f>$D$11/(C12-E12)</f>
        <v>1</v>
      </c>
      <c r="G12" s="13" t="s">
        <v>32</v>
      </c>
    </row>
    <row r="17" spans="4:10" x14ac:dyDescent="0.25">
      <c r="D17" s="21">
        <f>$D$1</f>
        <v>2</v>
      </c>
      <c r="E17" s="18">
        <v>2</v>
      </c>
      <c r="F17" s="20">
        <f>$D$17^E17</f>
        <v>4</v>
      </c>
      <c r="I17" s="19"/>
    </row>
    <row r="18" spans="4:10" x14ac:dyDescent="0.25">
      <c r="D18" s="22">
        <f>$D$2</f>
        <v>3</v>
      </c>
      <c r="E18" s="22">
        <f>$D$2</f>
        <v>3</v>
      </c>
      <c r="F18" s="22">
        <f>$D$1</f>
        <v>2</v>
      </c>
      <c r="G18" s="23">
        <f>F17/(($D$18*(3-2)))</f>
        <v>1.3333333333333333</v>
      </c>
      <c r="I18" s="13" t="s">
        <v>37</v>
      </c>
    </row>
    <row r="23" spans="4:10" x14ac:dyDescent="0.25">
      <c r="D23" s="20"/>
      <c r="E23" s="20">
        <f>$D$1</f>
        <v>2</v>
      </c>
      <c r="F23" s="20"/>
      <c r="G23" t="s">
        <v>36</v>
      </c>
      <c r="H23" t="s">
        <v>35</v>
      </c>
      <c r="I23" t="s">
        <v>39</v>
      </c>
    </row>
    <row r="24" spans="4:10" x14ac:dyDescent="0.25">
      <c r="D24" s="15">
        <f>$D$2</f>
        <v>3</v>
      </c>
      <c r="E24" s="15">
        <f>$D$2</f>
        <v>3</v>
      </c>
      <c r="F24" s="15">
        <f>$D$1</f>
        <v>2</v>
      </c>
      <c r="G24" s="22">
        <f>E23/(($D$24*(E24-F24)))</f>
        <v>0.66666666666666663</v>
      </c>
      <c r="H24" s="15">
        <f>G24*I24</f>
        <v>40</v>
      </c>
      <c r="I24" s="15">
        <v>60</v>
      </c>
      <c r="J24" s="13" t="s">
        <v>38</v>
      </c>
    </row>
    <row r="29" spans="4:10" x14ac:dyDescent="0.25">
      <c r="D29" s="11">
        <f>$D$1</f>
        <v>2</v>
      </c>
    </row>
    <row r="30" spans="4:10" x14ac:dyDescent="0.25">
      <c r="D30" s="2">
        <f>$D$2</f>
        <v>3</v>
      </c>
      <c r="E30" s="24">
        <f>$D$29/D30</f>
        <v>0.66666666666666663</v>
      </c>
      <c r="J30" s="13" t="s">
        <v>40</v>
      </c>
    </row>
    <row r="35" spans="3:10" x14ac:dyDescent="0.25">
      <c r="C35" s="2">
        <v>1</v>
      </c>
      <c r="D35" s="11">
        <f>$D$1</f>
        <v>2</v>
      </c>
    </row>
    <row r="36" spans="3:10" x14ac:dyDescent="0.25">
      <c r="C36" s="2"/>
      <c r="D36" s="2">
        <f>$D$2</f>
        <v>3</v>
      </c>
      <c r="E36">
        <f>C35-(D35/D36)</f>
        <v>0.33333333333333337</v>
      </c>
      <c r="J36" s="13" t="s">
        <v>41</v>
      </c>
    </row>
    <row r="41" spans="3:10" x14ac:dyDescent="0.25">
      <c r="C41" s="26">
        <v>0</v>
      </c>
      <c r="D41" s="27">
        <f>$D$1</f>
        <v>2</v>
      </c>
      <c r="E41" s="28">
        <f>C41</f>
        <v>0</v>
      </c>
      <c r="F41" s="29">
        <v>1</v>
      </c>
      <c r="G41" s="30"/>
      <c r="H41" s="31"/>
    </row>
    <row r="42" spans="3:10" x14ac:dyDescent="0.25">
      <c r="C42" s="32"/>
      <c r="D42" s="20">
        <f>$D$2</f>
        <v>3</v>
      </c>
      <c r="E42" s="20"/>
      <c r="F42" s="17"/>
      <c r="G42" s="33">
        <f>(D41/D42)^(E41+F41)</f>
        <v>0.66666666666666663</v>
      </c>
      <c r="H42" s="34">
        <f>G42</f>
        <v>0.66666666666666663</v>
      </c>
    </row>
    <row r="43" spans="3:10" x14ac:dyDescent="0.25">
      <c r="C43" s="26">
        <v>1</v>
      </c>
      <c r="D43" s="27">
        <f>$D$1</f>
        <v>2</v>
      </c>
      <c r="E43" s="28">
        <f>C43</f>
        <v>1</v>
      </c>
      <c r="F43" s="29">
        <v>1</v>
      </c>
      <c r="G43" s="30"/>
      <c r="H43" s="31"/>
    </row>
    <row r="44" spans="3:10" x14ac:dyDescent="0.25">
      <c r="C44" s="32"/>
      <c r="D44" s="20">
        <f>$D$2</f>
        <v>3</v>
      </c>
      <c r="E44" s="20"/>
      <c r="F44" s="17"/>
      <c r="G44" s="33">
        <f>(D43/D44)^(E43+F43)</f>
        <v>0.44444444444444442</v>
      </c>
      <c r="H44" s="34">
        <f>G44</f>
        <v>0.44444444444444442</v>
      </c>
    </row>
    <row r="45" spans="3:10" x14ac:dyDescent="0.25">
      <c r="C45" s="26">
        <f>C43+1</f>
        <v>2</v>
      </c>
      <c r="D45" s="27">
        <f>$D$1</f>
        <v>2</v>
      </c>
      <c r="E45" s="28">
        <f>C45</f>
        <v>2</v>
      </c>
      <c r="F45" s="29">
        <v>1</v>
      </c>
      <c r="G45" s="30"/>
      <c r="H45" s="31"/>
    </row>
    <row r="46" spans="3:10" x14ac:dyDescent="0.25">
      <c r="C46" s="32"/>
      <c r="D46" s="20">
        <f>$D$2</f>
        <v>3</v>
      </c>
      <c r="E46" s="20"/>
      <c r="F46" s="17"/>
      <c r="G46" s="33">
        <f>(D45/D46)^(E45+F45)</f>
        <v>0.29629629629629628</v>
      </c>
      <c r="H46" s="34">
        <f>G46</f>
        <v>0.29629629629629628</v>
      </c>
    </row>
    <row r="47" spans="3:10" x14ac:dyDescent="0.25">
      <c r="C47" s="26">
        <f>C45+1</f>
        <v>3</v>
      </c>
      <c r="D47" s="27">
        <f>$D$1</f>
        <v>2</v>
      </c>
      <c r="E47" s="28">
        <f>C47</f>
        <v>3</v>
      </c>
      <c r="F47" s="29">
        <v>1</v>
      </c>
      <c r="G47" s="30"/>
      <c r="H47" s="31"/>
    </row>
    <row r="48" spans="3:10" x14ac:dyDescent="0.25">
      <c r="C48" s="32"/>
      <c r="D48" s="20">
        <f>$D$2</f>
        <v>3</v>
      </c>
      <c r="E48" s="20"/>
      <c r="F48" s="17"/>
      <c r="G48" s="33">
        <f>(D47/D48)^(E47+F47)</f>
        <v>0.19753086419753085</v>
      </c>
      <c r="H48" s="123">
        <f>G48</f>
        <v>0.19753086419753085</v>
      </c>
      <c r="I48" s="25" t="s">
        <v>42</v>
      </c>
    </row>
    <row r="49" spans="3:8" x14ac:dyDescent="0.25">
      <c r="C49" s="26">
        <f>C47+1</f>
        <v>4</v>
      </c>
      <c r="D49" s="27">
        <f>$D$1</f>
        <v>2</v>
      </c>
      <c r="E49" s="28">
        <f>C49</f>
        <v>4</v>
      </c>
      <c r="F49" s="29">
        <v>1</v>
      </c>
      <c r="G49" s="30"/>
      <c r="H49" s="31"/>
    </row>
    <row r="50" spans="3:8" x14ac:dyDescent="0.25">
      <c r="C50" s="32"/>
      <c r="D50" s="20">
        <f>$D$2</f>
        <v>3</v>
      </c>
      <c r="E50" s="20"/>
      <c r="F50" s="17"/>
      <c r="G50" s="33">
        <f>(D49/D50)^(E49+F49)</f>
        <v>0.13168724279835389</v>
      </c>
      <c r="H50" s="34">
        <f>G50</f>
        <v>0.13168724279835389</v>
      </c>
    </row>
    <row r="51" spans="3:8" x14ac:dyDescent="0.25">
      <c r="C51" s="26">
        <f>C49+1</f>
        <v>5</v>
      </c>
      <c r="D51" s="27">
        <f>$D$1</f>
        <v>2</v>
      </c>
      <c r="E51" s="28">
        <f>C51</f>
        <v>5</v>
      </c>
      <c r="F51" s="29">
        <v>1</v>
      </c>
      <c r="G51" s="30"/>
      <c r="H51" s="31"/>
    </row>
    <row r="52" spans="3:8" x14ac:dyDescent="0.25">
      <c r="C52" s="32"/>
      <c r="D52" s="20">
        <f>$D$2</f>
        <v>3</v>
      </c>
      <c r="E52" s="20"/>
      <c r="F52" s="17"/>
      <c r="G52" s="33">
        <f>(D51/D52)^(E51+F51)</f>
        <v>8.77914951989026E-2</v>
      </c>
      <c r="H52" s="34">
        <f>G52</f>
        <v>8.77914951989026E-2</v>
      </c>
    </row>
    <row r="53" spans="3:8" x14ac:dyDescent="0.25">
      <c r="C53" s="26">
        <f>C51+1</f>
        <v>6</v>
      </c>
      <c r="D53" s="27">
        <f>$D$1</f>
        <v>2</v>
      </c>
      <c r="E53" s="28">
        <f>C53</f>
        <v>6</v>
      </c>
      <c r="F53" s="29">
        <v>1</v>
      </c>
      <c r="G53" s="30"/>
      <c r="H53" s="31"/>
    </row>
    <row r="54" spans="3:8" x14ac:dyDescent="0.25">
      <c r="C54" s="32"/>
      <c r="D54" s="20">
        <f>$D$2</f>
        <v>3</v>
      </c>
      <c r="E54" s="20"/>
      <c r="F54" s="17"/>
      <c r="G54" s="33">
        <f>(D53/D54)^(E53+F53)</f>
        <v>5.8527663465935062E-2</v>
      </c>
      <c r="H54" s="34">
        <f>G54</f>
        <v>5.8527663465935062E-2</v>
      </c>
    </row>
    <row r="55" spans="3:8" x14ac:dyDescent="0.25">
      <c r="C55" s="26">
        <f>C53+1</f>
        <v>7</v>
      </c>
      <c r="D55" s="27">
        <f>$D$1</f>
        <v>2</v>
      </c>
      <c r="E55" s="28">
        <f>C55</f>
        <v>7</v>
      </c>
      <c r="F55" s="29">
        <v>1</v>
      </c>
      <c r="G55" s="30"/>
      <c r="H55" s="31"/>
    </row>
    <row r="56" spans="3:8" x14ac:dyDescent="0.25">
      <c r="C56" s="32"/>
      <c r="D56" s="20">
        <f>$D$2</f>
        <v>3</v>
      </c>
      <c r="E56" s="20"/>
      <c r="F56" s="17"/>
      <c r="G56" s="33">
        <f>(D55/D56)^(E55+F55)</f>
        <v>3.9018442310623375E-2</v>
      </c>
      <c r="H56" s="34">
        <f>G56</f>
        <v>3.9018442310623375E-2</v>
      </c>
    </row>
  </sheetData>
  <sheetProtection password="CC76" sheet="1" objects="1" scenarios="1"/>
  <pageMargins left="0.7" right="0.7" top="0.75" bottom="0.75" header="0.3" footer="0.3"/>
  <pageSetup orientation="portrait" verticalDpi="0" r:id="rId1"/>
  <ignoredErrors>
    <ignoredError sqref="D43" formula="1"/>
  </ignoredErrors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1</xdr:col>
                <xdr:colOff>76200</xdr:colOff>
                <xdr:row>8</xdr:row>
                <xdr:rowOff>95250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r:id="rId7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1</xdr:col>
                <xdr:colOff>114300</xdr:colOff>
                <xdr:row>12</xdr:row>
                <xdr:rowOff>95250</xdr:rowOff>
              </to>
            </anchor>
          </objectPr>
        </oleObject>
      </mc:Choice>
      <mc:Fallback>
        <oleObject progId="Equation.3" shapeId="5122" r:id="rId6"/>
      </mc:Fallback>
    </mc:AlternateContent>
    <mc:AlternateContent xmlns:mc="http://schemas.openxmlformats.org/markup-compatibility/2006">
      <mc:Choice Requires="x14">
        <oleObject progId="Equation.3" shapeId="5123" r:id="rId8">
          <objectPr defaultSize="0" r:id="rId9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361950</xdr:colOff>
                <xdr:row>18</xdr:row>
                <xdr:rowOff>123825</xdr:rowOff>
              </to>
            </anchor>
          </objectPr>
        </oleObject>
      </mc:Choice>
      <mc:Fallback>
        <oleObject progId="Equation.3" shapeId="5123" r:id="rId8"/>
      </mc:Fallback>
    </mc:AlternateContent>
    <mc:AlternateContent xmlns:mc="http://schemas.openxmlformats.org/markup-compatibility/2006">
      <mc:Choice Requires="x14">
        <oleObject progId="Equation.3" shapeId="5124" r:id="rId10">
          <objectPr defaultSize="0" r:id="rId11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1</xdr:col>
                <xdr:colOff>381000</xdr:colOff>
                <xdr:row>24</xdr:row>
                <xdr:rowOff>95250</xdr:rowOff>
              </to>
            </anchor>
          </objectPr>
        </oleObject>
      </mc:Choice>
      <mc:Fallback>
        <oleObject progId="Equation.3" shapeId="5124" r:id="rId10"/>
      </mc:Fallback>
    </mc:AlternateContent>
    <mc:AlternateContent xmlns:mc="http://schemas.openxmlformats.org/markup-compatibility/2006">
      <mc:Choice Requires="x14">
        <oleObject progId="Equation.3" shapeId="5125" r:id="rId12">
          <objectPr defaultSize="0" r:id="rId13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457200</xdr:colOff>
                <xdr:row>30</xdr:row>
                <xdr:rowOff>95250</xdr:rowOff>
              </to>
            </anchor>
          </objectPr>
        </oleObject>
      </mc:Choice>
      <mc:Fallback>
        <oleObject progId="Equation.3" shapeId="5125" r:id="rId12"/>
      </mc:Fallback>
    </mc:AlternateContent>
    <mc:AlternateContent xmlns:mc="http://schemas.openxmlformats.org/markup-compatibility/2006">
      <mc:Choice Requires="x14">
        <oleObject progId="Equation.3" shapeId="5126" r:id="rId14">
          <objectPr defaultSize="0" r:id="rId1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1</xdr:col>
                <xdr:colOff>76200</xdr:colOff>
                <xdr:row>36</xdr:row>
                <xdr:rowOff>95250</xdr:rowOff>
              </to>
            </anchor>
          </objectPr>
        </oleObject>
      </mc:Choice>
      <mc:Fallback>
        <oleObject progId="Equation.3" shapeId="5126" r:id="rId14"/>
      </mc:Fallback>
    </mc:AlternateContent>
    <mc:AlternateContent xmlns:mc="http://schemas.openxmlformats.org/markup-compatibility/2006">
      <mc:Choice Requires="x14">
        <oleObject progId="Equation.3" shapeId="5127" r:id="rId16">
          <objectPr defaultSize="0" r:id="rId17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1</xdr:col>
                <xdr:colOff>304800</xdr:colOff>
                <xdr:row>42</xdr:row>
                <xdr:rowOff>180975</xdr:rowOff>
              </to>
            </anchor>
          </objectPr>
        </oleObject>
      </mc:Choice>
      <mc:Fallback>
        <oleObject progId="Equation.3" shapeId="5127" r:id="rId1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D1:V60"/>
  <sheetViews>
    <sheetView zoomScale="85" zoomScaleNormal="85" workbookViewId="0">
      <pane ySplit="2" topLeftCell="A3" activePane="bottomLeft" state="frozen"/>
      <selection pane="bottomLeft" activeCell="H5" sqref="H5"/>
    </sheetView>
  </sheetViews>
  <sheetFormatPr defaultRowHeight="15" x14ac:dyDescent="0.25"/>
  <cols>
    <col min="1" max="1" width="3.42578125" style="36" customWidth="1"/>
    <col min="2" max="11" width="9.140625" style="36"/>
    <col min="12" max="12" width="22.28515625" style="36" bestFit="1" customWidth="1"/>
    <col min="13" max="13" width="6.5703125" style="36" bestFit="1" customWidth="1"/>
    <col min="14" max="14" width="3.42578125" style="36" customWidth="1"/>
    <col min="15" max="15" width="31.85546875" style="36" bestFit="1" customWidth="1"/>
    <col min="16" max="16" width="6.5703125" style="36" bestFit="1" customWidth="1"/>
    <col min="17" max="17" width="4.140625" style="36" customWidth="1"/>
    <col min="18" max="18" width="32.7109375" style="36" bestFit="1" customWidth="1"/>
    <col min="19" max="16384" width="9.140625" style="36"/>
  </cols>
  <sheetData>
    <row r="1" spans="4:22" x14ac:dyDescent="0.25">
      <c r="D1" s="35"/>
      <c r="E1" s="87">
        <v>20</v>
      </c>
      <c r="F1" s="89" t="s">
        <v>43</v>
      </c>
      <c r="K1" s="37"/>
    </row>
    <row r="2" spans="4:22" x14ac:dyDescent="0.25">
      <c r="D2" s="35"/>
      <c r="E2" s="88">
        <v>30</v>
      </c>
      <c r="F2" s="89" t="s">
        <v>44</v>
      </c>
    </row>
    <row r="3" spans="4:22" x14ac:dyDescent="0.25">
      <c r="O3" s="60" t="s">
        <v>12</v>
      </c>
      <c r="P3" s="47" t="s">
        <v>13</v>
      </c>
      <c r="Q3" s="47"/>
      <c r="R3" s="47" t="s">
        <v>12</v>
      </c>
      <c r="S3" s="47" t="s">
        <v>13</v>
      </c>
      <c r="T3" s="47" t="s">
        <v>14</v>
      </c>
      <c r="U3" s="47" t="s">
        <v>15</v>
      </c>
      <c r="V3" s="48"/>
    </row>
    <row r="4" spans="4:22" x14ac:dyDescent="0.25">
      <c r="O4" s="61" t="s">
        <v>16</v>
      </c>
      <c r="P4" s="62"/>
      <c r="Q4" s="62"/>
      <c r="R4" s="62" t="s">
        <v>17</v>
      </c>
      <c r="S4" s="62">
        <v>0.67</v>
      </c>
      <c r="T4" s="62"/>
      <c r="U4" s="62"/>
      <c r="V4" s="63" t="s">
        <v>71</v>
      </c>
    </row>
    <row r="5" spans="4:22" x14ac:dyDescent="0.25">
      <c r="O5" s="61" t="s">
        <v>18</v>
      </c>
      <c r="P5" s="62">
        <v>20</v>
      </c>
      <c r="Q5" s="62"/>
      <c r="R5" s="62" t="s">
        <v>19</v>
      </c>
      <c r="S5" s="62">
        <v>1.33</v>
      </c>
      <c r="T5" s="62"/>
      <c r="U5" s="62"/>
      <c r="V5" s="63" t="s">
        <v>60</v>
      </c>
    </row>
    <row r="6" spans="4:22" x14ac:dyDescent="0.25">
      <c r="O6" s="61" t="s">
        <v>20</v>
      </c>
      <c r="P6" s="62">
        <v>30</v>
      </c>
      <c r="Q6" s="62"/>
      <c r="R6" s="62" t="s">
        <v>21</v>
      </c>
      <c r="S6" s="62">
        <v>2</v>
      </c>
      <c r="T6" s="62"/>
      <c r="U6" s="62"/>
      <c r="V6" s="63" t="s">
        <v>56</v>
      </c>
    </row>
    <row r="7" spans="4:22" x14ac:dyDescent="0.25">
      <c r="D7" s="38"/>
      <c r="E7" s="38">
        <f>$E$1</f>
        <v>20</v>
      </c>
      <c r="F7" s="38"/>
      <c r="G7" s="37"/>
      <c r="O7" s="61" t="s">
        <v>22</v>
      </c>
      <c r="P7" s="62">
        <v>1</v>
      </c>
      <c r="Q7" s="62"/>
      <c r="R7" s="62" t="s">
        <v>23</v>
      </c>
      <c r="S7" s="62">
        <v>7.0000000000000007E-2</v>
      </c>
      <c r="T7" s="62">
        <v>4</v>
      </c>
      <c r="U7" s="62">
        <v>240</v>
      </c>
      <c r="V7" s="63" t="s">
        <v>61</v>
      </c>
    </row>
    <row r="8" spans="4:22" x14ac:dyDescent="0.25">
      <c r="D8" s="37">
        <f>$E$2</f>
        <v>30</v>
      </c>
      <c r="E8" s="39" t="s">
        <v>30</v>
      </c>
      <c r="F8" s="37">
        <f>$E$1</f>
        <v>20</v>
      </c>
      <c r="G8" s="55">
        <f>E7/(D8-F8)</f>
        <v>2</v>
      </c>
      <c r="H8" s="40" t="s">
        <v>149</v>
      </c>
      <c r="O8" s="64" t="s">
        <v>24</v>
      </c>
      <c r="P8" s="41"/>
      <c r="Q8" s="41"/>
      <c r="R8" s="41" t="s">
        <v>25</v>
      </c>
      <c r="S8" s="41">
        <v>0.1</v>
      </c>
      <c r="T8" s="41">
        <v>6</v>
      </c>
      <c r="U8" s="41">
        <v>360</v>
      </c>
      <c r="V8" s="65" t="s">
        <v>59</v>
      </c>
    </row>
    <row r="11" spans="4:22" x14ac:dyDescent="0.25">
      <c r="D11" s="38"/>
      <c r="E11" s="38">
        <v>1</v>
      </c>
      <c r="F11" s="38"/>
      <c r="G11" s="36" t="s">
        <v>57</v>
      </c>
      <c r="H11" s="36" t="s">
        <v>58</v>
      </c>
      <c r="I11" s="36">
        <v>60</v>
      </c>
    </row>
    <row r="12" spans="4:22" x14ac:dyDescent="0.25">
      <c r="D12" s="37">
        <f>$E$2</f>
        <v>30</v>
      </c>
      <c r="E12" s="39" t="s">
        <v>30</v>
      </c>
      <c r="F12" s="37">
        <f>$E$1</f>
        <v>20</v>
      </c>
      <c r="G12" s="55">
        <f>$E$11/(D12-F12)</f>
        <v>0.1</v>
      </c>
      <c r="H12" s="59">
        <f>G12*I11</f>
        <v>6</v>
      </c>
      <c r="I12" s="40" t="s">
        <v>148</v>
      </c>
    </row>
    <row r="17" spans="5:11" x14ac:dyDescent="0.25">
      <c r="E17" s="41">
        <f>$E$1</f>
        <v>20</v>
      </c>
      <c r="F17" s="42">
        <v>2</v>
      </c>
      <c r="G17" s="38">
        <f>$E$17^F17</f>
        <v>400</v>
      </c>
    </row>
    <row r="18" spans="5:11" x14ac:dyDescent="0.25">
      <c r="E18" s="36">
        <f>$E$2</f>
        <v>30</v>
      </c>
      <c r="F18" s="36">
        <f>$E$2</f>
        <v>30</v>
      </c>
      <c r="G18" s="36">
        <f>$E$1</f>
        <v>20</v>
      </c>
      <c r="H18" s="56">
        <f>G17/(($E$18*(F18-G18)))</f>
        <v>1.3333333333333333</v>
      </c>
      <c r="J18" s="40" t="s">
        <v>147</v>
      </c>
    </row>
    <row r="23" spans="5:11" x14ac:dyDescent="0.25">
      <c r="E23" s="38"/>
      <c r="F23" s="38">
        <f>$E$1</f>
        <v>20</v>
      </c>
      <c r="G23" s="38"/>
      <c r="H23" s="36" t="s">
        <v>36</v>
      </c>
      <c r="I23" s="36" t="s">
        <v>35</v>
      </c>
      <c r="J23" s="36" t="s">
        <v>39</v>
      </c>
    </row>
    <row r="24" spans="5:11" x14ac:dyDescent="0.25">
      <c r="E24" s="37">
        <f>$E$2</f>
        <v>30</v>
      </c>
      <c r="F24" s="37">
        <f>$E$2</f>
        <v>30</v>
      </c>
      <c r="G24" s="37">
        <f>$E$1</f>
        <v>20</v>
      </c>
      <c r="H24" s="57">
        <f>F23/(($E$24*(F24-G24)))</f>
        <v>6.6666666666666666E-2</v>
      </c>
      <c r="I24" s="37">
        <f>H24*J24</f>
        <v>4</v>
      </c>
      <c r="J24" s="37">
        <v>60</v>
      </c>
      <c r="K24" s="40" t="s">
        <v>146</v>
      </c>
    </row>
    <row r="29" spans="5:11" x14ac:dyDescent="0.25">
      <c r="E29" s="38">
        <f>$E$1</f>
        <v>20</v>
      </c>
    </row>
    <row r="30" spans="5:11" x14ac:dyDescent="0.25">
      <c r="E30" s="37">
        <f>$E$2</f>
        <v>30</v>
      </c>
      <c r="F30" s="58">
        <f>$E$29/E30</f>
        <v>0.66666666666666663</v>
      </c>
      <c r="K30" s="40" t="s">
        <v>145</v>
      </c>
    </row>
    <row r="35" spans="4:19" x14ac:dyDescent="0.25">
      <c r="D35" s="37">
        <v>1</v>
      </c>
      <c r="E35" s="38">
        <f>$E$1</f>
        <v>20</v>
      </c>
    </row>
    <row r="36" spans="4:19" x14ac:dyDescent="0.25">
      <c r="D36" s="37"/>
      <c r="E36" s="37">
        <f>$E$2</f>
        <v>30</v>
      </c>
      <c r="F36" s="57">
        <f>D35-(E35/E36)</f>
        <v>0.33333333333333337</v>
      </c>
      <c r="K36" s="40" t="s">
        <v>45</v>
      </c>
    </row>
    <row r="41" spans="4:19" x14ac:dyDescent="0.25">
      <c r="D41" s="43">
        <v>0</v>
      </c>
      <c r="E41" s="44">
        <f>$E$1</f>
        <v>20</v>
      </c>
      <c r="F41" s="45">
        <f>D41</f>
        <v>0</v>
      </c>
      <c r="G41" s="46">
        <v>1</v>
      </c>
      <c r="H41" s="47"/>
      <c r="I41" s="48"/>
    </row>
    <row r="42" spans="4:19" x14ac:dyDescent="0.25">
      <c r="D42" s="49"/>
      <c r="E42" s="38">
        <f>$E$2</f>
        <v>30</v>
      </c>
      <c r="F42" s="38"/>
      <c r="G42" s="41"/>
      <c r="H42" s="50">
        <f>(E41/E42)^(F41+G41)</f>
        <v>0.66666666666666663</v>
      </c>
      <c r="I42" s="51">
        <f>H42</f>
        <v>0.66666666666666663</v>
      </c>
      <c r="P42" s="86"/>
      <c r="Q42" s="86"/>
      <c r="R42" s="86"/>
      <c r="S42" s="86"/>
    </row>
    <row r="43" spans="4:19" x14ac:dyDescent="0.25">
      <c r="D43" s="43">
        <v>1</v>
      </c>
      <c r="E43" s="44">
        <f>$E$1</f>
        <v>20</v>
      </c>
      <c r="F43" s="45">
        <f>D43</f>
        <v>1</v>
      </c>
      <c r="G43" s="46">
        <v>1</v>
      </c>
      <c r="H43" s="47"/>
      <c r="I43" s="48"/>
      <c r="P43" s="86"/>
      <c r="Q43" s="86"/>
      <c r="R43" s="86"/>
      <c r="S43" s="86"/>
    </row>
    <row r="44" spans="4:19" x14ac:dyDescent="0.25">
      <c r="D44" s="49"/>
      <c r="E44" s="38">
        <f>$E$2</f>
        <v>30</v>
      </c>
      <c r="F44" s="38"/>
      <c r="G44" s="41"/>
      <c r="H44" s="50">
        <f>(E43/E44)^(F43+G43)</f>
        <v>0.44444444444444442</v>
      </c>
      <c r="I44" s="51">
        <f>H44</f>
        <v>0.44444444444444442</v>
      </c>
      <c r="P44" s="86"/>
      <c r="Q44" s="86"/>
      <c r="R44" s="86"/>
      <c r="S44" s="86"/>
    </row>
    <row r="45" spans="4:19" x14ac:dyDescent="0.25">
      <c r="D45" s="43">
        <f>D43+1</f>
        <v>2</v>
      </c>
      <c r="E45" s="44">
        <f>$E$1</f>
        <v>20</v>
      </c>
      <c r="F45" s="45">
        <f>D45</f>
        <v>2</v>
      </c>
      <c r="G45" s="46">
        <v>1</v>
      </c>
      <c r="H45" s="47"/>
      <c r="I45" s="48"/>
      <c r="P45" s="86"/>
      <c r="Q45" s="86"/>
      <c r="R45" s="86"/>
      <c r="S45" s="86"/>
    </row>
    <row r="46" spans="4:19" x14ac:dyDescent="0.25">
      <c r="D46" s="49"/>
      <c r="E46" s="38">
        <f>$E$2</f>
        <v>30</v>
      </c>
      <c r="F46" s="38"/>
      <c r="G46" s="41"/>
      <c r="H46" s="50">
        <f>(E45/E46)^(F45+G45)</f>
        <v>0.29629629629629628</v>
      </c>
      <c r="I46" s="51">
        <f>H46</f>
        <v>0.29629629629629628</v>
      </c>
      <c r="P46" s="86"/>
      <c r="Q46" s="86"/>
      <c r="R46" s="86"/>
      <c r="S46" s="86"/>
    </row>
    <row r="47" spans="4:19" x14ac:dyDescent="0.25">
      <c r="D47" s="43">
        <f>D45+1</f>
        <v>3</v>
      </c>
      <c r="E47" s="44">
        <f>$E$1</f>
        <v>20</v>
      </c>
      <c r="F47" s="45">
        <f>D47</f>
        <v>3</v>
      </c>
      <c r="G47" s="46">
        <v>1</v>
      </c>
      <c r="H47" s="47"/>
      <c r="I47" s="48"/>
      <c r="J47" s="36" t="s">
        <v>62</v>
      </c>
    </row>
    <row r="48" spans="4:19" x14ac:dyDescent="0.25">
      <c r="D48" s="49"/>
      <c r="E48" s="38">
        <f>$E$2</f>
        <v>30</v>
      </c>
      <c r="F48" s="38"/>
      <c r="G48" s="41"/>
      <c r="H48" s="50">
        <f>(E47/E48)^(F47+G47)</f>
        <v>0.19753086419753085</v>
      </c>
      <c r="I48" s="122">
        <f>H48</f>
        <v>0.19753086419753085</v>
      </c>
      <c r="J48" s="36" t="s">
        <v>143</v>
      </c>
    </row>
    <row r="49" spans="4:12" x14ac:dyDescent="0.25">
      <c r="D49" s="43">
        <f>D47+1</f>
        <v>4</v>
      </c>
      <c r="E49" s="44">
        <f>$E$1</f>
        <v>20</v>
      </c>
      <c r="F49" s="45">
        <f>D49</f>
        <v>4</v>
      </c>
      <c r="G49" s="46">
        <v>1</v>
      </c>
      <c r="H49" s="47"/>
      <c r="I49" s="48"/>
    </row>
    <row r="50" spans="4:12" x14ac:dyDescent="0.25">
      <c r="D50" s="49"/>
      <c r="E50" s="38">
        <f>$E$2</f>
        <v>30</v>
      </c>
      <c r="F50" s="38"/>
      <c r="G50" s="41"/>
      <c r="H50" s="50">
        <f>(E49/E50)^(F49+G49)</f>
        <v>0.13168724279835389</v>
      </c>
      <c r="I50" s="51">
        <f>H50</f>
        <v>0.13168724279835389</v>
      </c>
    </row>
    <row r="51" spans="4:12" x14ac:dyDescent="0.25">
      <c r="D51" s="43">
        <f>D49+1</f>
        <v>5</v>
      </c>
      <c r="E51" s="44">
        <f>$E$1</f>
        <v>20</v>
      </c>
      <c r="F51" s="45">
        <f>D51</f>
        <v>5</v>
      </c>
      <c r="G51" s="46">
        <v>1</v>
      </c>
      <c r="H51" s="47"/>
      <c r="I51" s="48"/>
    </row>
    <row r="52" spans="4:12" x14ac:dyDescent="0.25">
      <c r="D52" s="49"/>
      <c r="E52" s="38">
        <f>$E$2</f>
        <v>30</v>
      </c>
      <c r="F52" s="38"/>
      <c r="G52" s="41"/>
      <c r="H52" s="50">
        <f>(E51/E52)^(F51+G51)</f>
        <v>8.77914951989026E-2</v>
      </c>
      <c r="I52" s="51">
        <f>H52</f>
        <v>8.77914951989026E-2</v>
      </c>
    </row>
    <row r="53" spans="4:12" x14ac:dyDescent="0.25">
      <c r="D53" s="43">
        <f>D51+1</f>
        <v>6</v>
      </c>
      <c r="E53" s="44">
        <f>$E$1</f>
        <v>20</v>
      </c>
      <c r="F53" s="45">
        <f>D53</f>
        <v>6</v>
      </c>
      <c r="G53" s="46">
        <v>1</v>
      </c>
      <c r="H53" s="47"/>
      <c r="I53" s="48"/>
    </row>
    <row r="54" spans="4:12" x14ac:dyDescent="0.25">
      <c r="D54" s="49"/>
      <c r="E54" s="38">
        <f>$E$2</f>
        <v>30</v>
      </c>
      <c r="F54" s="38"/>
      <c r="G54" s="41"/>
      <c r="H54" s="50">
        <f>(E53/E54)^(F53+G53)</f>
        <v>5.8527663465935062E-2</v>
      </c>
      <c r="I54" s="51">
        <f>H54</f>
        <v>5.8527663465935062E-2</v>
      </c>
    </row>
    <row r="55" spans="4:12" x14ac:dyDescent="0.25">
      <c r="D55" s="43">
        <f>D53+1</f>
        <v>7</v>
      </c>
      <c r="E55" s="44">
        <f>$E$1</f>
        <v>20</v>
      </c>
      <c r="F55" s="45">
        <f>D55</f>
        <v>7</v>
      </c>
      <c r="G55" s="46">
        <v>1</v>
      </c>
      <c r="H55" s="47"/>
      <c r="I55" s="48"/>
    </row>
    <row r="56" spans="4:12" x14ac:dyDescent="0.25">
      <c r="D56" s="49"/>
      <c r="E56" s="38">
        <f>$E$2</f>
        <v>30</v>
      </c>
      <c r="F56" s="38"/>
      <c r="G56" s="41"/>
      <c r="H56" s="50">
        <f>(E55/E56)^(F55+G55)</f>
        <v>3.9018442310623375E-2</v>
      </c>
      <c r="I56" s="51">
        <f>H56</f>
        <v>3.9018442310623375E-2</v>
      </c>
    </row>
    <row r="60" spans="4:12" x14ac:dyDescent="0.25">
      <c r="L60" s="36" t="s">
        <v>144</v>
      </c>
    </row>
  </sheetData>
  <sheetProtection password="CC76" sheet="1" objects="1" scenarios="1"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2</xdr:col>
                <xdr:colOff>76200</xdr:colOff>
                <xdr:row>8</xdr:row>
                <xdr:rowOff>95250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7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2</xdr:col>
                <xdr:colOff>114300</xdr:colOff>
                <xdr:row>12</xdr:row>
                <xdr:rowOff>95250</xdr:rowOff>
              </to>
            </anchor>
          </objectPr>
        </oleObject>
      </mc:Choice>
      <mc:Fallback>
        <oleObject progId="Equation.3" shapeId="6146" r:id="rId6"/>
      </mc:Fallback>
    </mc:AlternateContent>
    <mc:AlternateContent xmlns:mc="http://schemas.openxmlformats.org/markup-compatibility/2006">
      <mc:Choice Requires="x14">
        <oleObject progId="Equation.3" shapeId="6147" r:id="rId8">
          <objectPr defaultSize="0" autoPict="0" r:id="rId9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2</xdr:col>
                <xdr:colOff>361950</xdr:colOff>
                <xdr:row>18</xdr:row>
                <xdr:rowOff>123825</xdr:rowOff>
              </to>
            </anchor>
          </objectPr>
        </oleObject>
      </mc:Choice>
      <mc:Fallback>
        <oleObject progId="Equation.3" shapeId="6147" r:id="rId8"/>
      </mc:Fallback>
    </mc:AlternateContent>
    <mc:AlternateContent xmlns:mc="http://schemas.openxmlformats.org/markup-compatibility/2006">
      <mc:Choice Requires="x14">
        <oleObject progId="Equation.3" shapeId="6148" r:id="rId10">
          <objectPr defaultSize="0" autoPict="0" r:id="rId11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2</xdr:col>
                <xdr:colOff>381000</xdr:colOff>
                <xdr:row>24</xdr:row>
                <xdr:rowOff>95250</xdr:rowOff>
              </to>
            </anchor>
          </objectPr>
        </oleObject>
      </mc:Choice>
      <mc:Fallback>
        <oleObject progId="Equation.3" shapeId="6148" r:id="rId10"/>
      </mc:Fallback>
    </mc:AlternateContent>
    <mc:AlternateContent xmlns:mc="http://schemas.openxmlformats.org/markup-compatibility/2006">
      <mc:Choice Requires="x14">
        <oleObject progId="Equation.3" shapeId="6149" r:id="rId12">
          <objectPr defaultSize="0" autoPict="0" r:id="rId13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457200</xdr:colOff>
                <xdr:row>30</xdr:row>
                <xdr:rowOff>95250</xdr:rowOff>
              </to>
            </anchor>
          </objectPr>
        </oleObject>
      </mc:Choice>
      <mc:Fallback>
        <oleObject progId="Equation.3" shapeId="6149" r:id="rId12"/>
      </mc:Fallback>
    </mc:AlternateContent>
    <mc:AlternateContent xmlns:mc="http://schemas.openxmlformats.org/markup-compatibility/2006">
      <mc:Choice Requires="x14">
        <oleObject progId="Equation.3" shapeId="6150" r:id="rId14">
          <objectPr defaultSize="0" autoPict="0" r:id="rId15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76200</xdr:colOff>
                <xdr:row>36</xdr:row>
                <xdr:rowOff>95250</xdr:rowOff>
              </to>
            </anchor>
          </objectPr>
        </oleObject>
      </mc:Choice>
      <mc:Fallback>
        <oleObject progId="Equation.3" shapeId="6150" r:id="rId14"/>
      </mc:Fallback>
    </mc:AlternateContent>
    <mc:AlternateContent xmlns:mc="http://schemas.openxmlformats.org/markup-compatibility/2006">
      <mc:Choice Requires="x14">
        <oleObject progId="Equation.3" shapeId="6151" r:id="rId16">
          <objectPr defaultSize="0" autoPict="0" r:id="rId17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2</xdr:col>
                <xdr:colOff>304800</xdr:colOff>
                <xdr:row>42</xdr:row>
                <xdr:rowOff>180975</xdr:rowOff>
              </to>
            </anchor>
          </objectPr>
        </oleObject>
      </mc:Choice>
      <mc:Fallback>
        <oleObject progId="Equation.3" shapeId="6151" r:id="rId1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R66"/>
  <sheetViews>
    <sheetView zoomScale="115" zoomScaleNormal="115" workbookViewId="0">
      <selection activeCell="B22" sqref="B22"/>
    </sheetView>
  </sheetViews>
  <sheetFormatPr defaultRowHeight="15" x14ac:dyDescent="0.25"/>
  <cols>
    <col min="2" max="2" width="21.42578125" bestFit="1" customWidth="1"/>
    <col min="3" max="3" width="6.140625" bestFit="1" customWidth="1"/>
    <col min="4" max="4" width="5.28515625" bestFit="1" customWidth="1"/>
    <col min="5" max="5" width="31.85546875" bestFit="1" customWidth="1"/>
    <col min="6" max="8" width="9.140625" customWidth="1"/>
    <col min="9" max="9" width="14.7109375" customWidth="1"/>
    <col min="10" max="10" width="6.140625" customWidth="1"/>
    <col min="12" max="12" width="31.42578125" customWidth="1"/>
    <col min="15" max="15" width="11.42578125" customWidth="1"/>
    <col min="16" max="16" width="12.42578125" customWidth="1"/>
  </cols>
  <sheetData>
    <row r="1" spans="1:18" x14ac:dyDescent="0.25">
      <c r="A1" t="s">
        <v>66</v>
      </c>
      <c r="D1" t="s">
        <v>64</v>
      </c>
      <c r="E1" t="s">
        <v>35</v>
      </c>
      <c r="I1" t="s">
        <v>67</v>
      </c>
    </row>
    <row r="2" spans="1:18" x14ac:dyDescent="0.25">
      <c r="B2" t="s">
        <v>63</v>
      </c>
      <c r="D2" s="2">
        <v>3</v>
      </c>
      <c r="E2" s="2"/>
      <c r="F2" s="2"/>
      <c r="G2" s="2"/>
      <c r="R2">
        <v>3</v>
      </c>
    </row>
    <row r="3" spans="1:18" x14ac:dyDescent="0.25">
      <c r="B3" t="s">
        <v>65</v>
      </c>
      <c r="D3" s="2">
        <v>4</v>
      </c>
      <c r="E3" s="2"/>
      <c r="F3" s="2"/>
      <c r="G3" s="2"/>
      <c r="R3">
        <v>4</v>
      </c>
    </row>
    <row r="4" spans="1:18" x14ac:dyDescent="0.25">
      <c r="D4" s="2"/>
      <c r="E4" s="2"/>
      <c r="F4" s="57" t="s">
        <v>66</v>
      </c>
      <c r="G4" s="2"/>
      <c r="K4" s="57" t="s">
        <v>67</v>
      </c>
    </row>
    <row r="5" spans="1:18" x14ac:dyDescent="0.25">
      <c r="B5" t="s">
        <v>12</v>
      </c>
      <c r="C5" t="s">
        <v>13</v>
      </c>
      <c r="D5" s="2"/>
      <c r="E5" s="66" t="s">
        <v>12</v>
      </c>
      <c r="F5" s="2" t="s">
        <v>13</v>
      </c>
      <c r="G5" s="2" t="s">
        <v>14</v>
      </c>
      <c r="H5" t="s">
        <v>15</v>
      </c>
      <c r="I5" t="s">
        <v>12</v>
      </c>
      <c r="J5" t="s">
        <v>13</v>
      </c>
      <c r="K5" s="54" t="s">
        <v>13</v>
      </c>
      <c r="L5" t="s">
        <v>14</v>
      </c>
      <c r="M5" t="s">
        <v>15</v>
      </c>
    </row>
    <row r="6" spans="1:18" x14ac:dyDescent="0.25">
      <c r="B6" t="s">
        <v>16</v>
      </c>
      <c r="D6" s="2"/>
      <c r="E6" s="66" t="s">
        <v>17</v>
      </c>
      <c r="F6" s="124">
        <v>0.75</v>
      </c>
      <c r="G6" s="2"/>
      <c r="I6" t="s">
        <v>16</v>
      </c>
      <c r="K6" s="54">
        <v>0.38</v>
      </c>
      <c r="N6" s="24">
        <f>F6-K6</f>
        <v>0.37</v>
      </c>
      <c r="O6" t="s">
        <v>72</v>
      </c>
    </row>
    <row r="7" spans="1:18" x14ac:dyDescent="0.25">
      <c r="B7" s="69" t="s">
        <v>69</v>
      </c>
      <c r="C7">
        <v>3</v>
      </c>
      <c r="D7" s="2"/>
      <c r="E7" s="66" t="s">
        <v>19</v>
      </c>
      <c r="F7" s="124">
        <v>2.25</v>
      </c>
      <c r="G7" s="2"/>
      <c r="I7" s="69" t="s">
        <v>69</v>
      </c>
      <c r="J7">
        <v>3</v>
      </c>
      <c r="K7" s="54">
        <v>0.23</v>
      </c>
      <c r="N7">
        <f t="shared" ref="N7:N10" si="0">F7-K7</f>
        <v>2.02</v>
      </c>
      <c r="O7" t="s">
        <v>73</v>
      </c>
    </row>
    <row r="8" spans="1:18" x14ac:dyDescent="0.25">
      <c r="B8" s="69" t="s">
        <v>70</v>
      </c>
      <c r="C8">
        <v>4</v>
      </c>
      <c r="D8" s="2"/>
      <c r="E8" s="66" t="s">
        <v>21</v>
      </c>
      <c r="F8" s="124">
        <v>3</v>
      </c>
      <c r="G8" s="2"/>
      <c r="I8" s="69" t="s">
        <v>70</v>
      </c>
      <c r="J8">
        <v>8</v>
      </c>
      <c r="K8" s="54">
        <v>0.6</v>
      </c>
      <c r="N8">
        <f t="shared" si="0"/>
        <v>2.4</v>
      </c>
      <c r="O8" t="s">
        <v>74</v>
      </c>
    </row>
    <row r="9" spans="1:18" x14ac:dyDescent="0.25">
      <c r="B9" t="s">
        <v>68</v>
      </c>
      <c r="C9">
        <v>1</v>
      </c>
      <c r="D9" s="2"/>
      <c r="E9" s="66" t="s">
        <v>23</v>
      </c>
      <c r="F9" s="124">
        <v>0.75</v>
      </c>
      <c r="G9" s="2">
        <v>45</v>
      </c>
      <c r="H9">
        <v>2700</v>
      </c>
      <c r="I9" t="s">
        <v>68</v>
      </c>
      <c r="J9">
        <v>1</v>
      </c>
      <c r="K9" s="54">
        <v>0.08</v>
      </c>
      <c r="L9">
        <v>4.5</v>
      </c>
      <c r="M9">
        <v>270</v>
      </c>
      <c r="N9">
        <f>F9-K9</f>
        <v>0.67</v>
      </c>
      <c r="O9" t="s">
        <v>76</v>
      </c>
    </row>
    <row r="10" spans="1:18" x14ac:dyDescent="0.25">
      <c r="B10" t="s">
        <v>24</v>
      </c>
      <c r="D10" s="2"/>
      <c r="E10" s="66" t="s">
        <v>25</v>
      </c>
      <c r="F10" s="124">
        <v>1</v>
      </c>
      <c r="G10" s="2">
        <v>60</v>
      </c>
      <c r="H10">
        <v>3600</v>
      </c>
      <c r="I10" t="s">
        <v>24</v>
      </c>
      <c r="K10" s="54">
        <v>0.2</v>
      </c>
      <c r="L10">
        <v>12</v>
      </c>
      <c r="M10">
        <v>720</v>
      </c>
      <c r="N10">
        <f t="shared" si="0"/>
        <v>0.8</v>
      </c>
      <c r="O10" t="s">
        <v>75</v>
      </c>
    </row>
    <row r="11" spans="1:18" x14ac:dyDescent="0.25">
      <c r="D11" s="2"/>
      <c r="E11" s="2"/>
      <c r="F11" s="2"/>
      <c r="G11" s="2"/>
    </row>
    <row r="12" spans="1:18" ht="45" x14ac:dyDescent="0.25">
      <c r="D12" s="2"/>
      <c r="E12" s="67" t="s">
        <v>26</v>
      </c>
      <c r="F12" s="67" t="s">
        <v>27</v>
      </c>
      <c r="G12" s="67" t="s">
        <v>28</v>
      </c>
      <c r="H12" s="52" t="s">
        <v>29</v>
      </c>
    </row>
    <row r="13" spans="1:18" x14ac:dyDescent="0.25">
      <c r="E13" s="52">
        <v>0</v>
      </c>
      <c r="F13" s="52">
        <v>0.25</v>
      </c>
      <c r="G13" s="52">
        <v>0.25</v>
      </c>
      <c r="H13" s="52">
        <v>0.75</v>
      </c>
    </row>
    <row r="14" spans="1:18" x14ac:dyDescent="0.25">
      <c r="B14" s="105" t="s">
        <v>167</v>
      </c>
      <c r="E14" s="52">
        <v>1</v>
      </c>
      <c r="F14" s="52">
        <v>0.19</v>
      </c>
      <c r="G14" s="52">
        <v>0.44</v>
      </c>
      <c r="H14" s="52">
        <v>0.56000000000000005</v>
      </c>
    </row>
    <row r="15" spans="1:18" x14ac:dyDescent="0.25">
      <c r="E15" s="52">
        <v>2</v>
      </c>
      <c r="F15" s="52">
        <v>0.14000000000000001</v>
      </c>
      <c r="G15" s="52">
        <v>0.57999999999999996</v>
      </c>
      <c r="H15" s="52">
        <v>0.42</v>
      </c>
    </row>
    <row r="16" spans="1:18" x14ac:dyDescent="0.25">
      <c r="E16" s="52">
        <v>3</v>
      </c>
      <c r="F16" s="52">
        <v>0.11</v>
      </c>
      <c r="G16" s="52">
        <v>0.68</v>
      </c>
      <c r="H16" s="68">
        <v>0.32</v>
      </c>
    </row>
    <row r="17" spans="5:8" x14ac:dyDescent="0.25">
      <c r="E17" s="52">
        <v>4</v>
      </c>
      <c r="F17" s="52">
        <v>0.08</v>
      </c>
      <c r="G17" s="52">
        <v>0.76</v>
      </c>
      <c r="H17" s="52">
        <v>0.24</v>
      </c>
    </row>
    <row r="18" spans="5:8" x14ac:dyDescent="0.25">
      <c r="E18" s="52">
        <v>5</v>
      </c>
      <c r="F18" s="52">
        <v>0.06</v>
      </c>
      <c r="G18" s="52">
        <v>0.82</v>
      </c>
      <c r="H18" s="52">
        <v>0.18</v>
      </c>
    </row>
    <row r="19" spans="5:8" x14ac:dyDescent="0.25">
      <c r="E19" s="52">
        <v>6</v>
      </c>
      <c r="F19" s="52">
        <v>0.04</v>
      </c>
      <c r="G19" s="52">
        <v>0.87</v>
      </c>
      <c r="H19" s="52">
        <v>0.13</v>
      </c>
    </row>
    <row r="20" spans="5:8" x14ac:dyDescent="0.25">
      <c r="E20" s="52">
        <v>7</v>
      </c>
      <c r="F20" s="52">
        <v>0.03</v>
      </c>
      <c r="G20" s="52">
        <v>0.9</v>
      </c>
      <c r="H20" s="52">
        <v>0.1</v>
      </c>
    </row>
    <row r="21" spans="5:8" x14ac:dyDescent="0.25">
      <c r="E21" s="52">
        <v>8</v>
      </c>
      <c r="F21" s="52">
        <v>0.03</v>
      </c>
      <c r="G21" s="52">
        <v>0.92</v>
      </c>
      <c r="H21" s="52">
        <v>0.08</v>
      </c>
    </row>
    <row r="22" spans="5:8" x14ac:dyDescent="0.25">
      <c r="E22" s="52">
        <v>9</v>
      </c>
      <c r="F22" s="52">
        <v>0.02</v>
      </c>
      <c r="G22" s="52">
        <v>0.94</v>
      </c>
      <c r="H22" s="52">
        <v>0.06</v>
      </c>
    </row>
    <row r="23" spans="5:8" x14ac:dyDescent="0.25">
      <c r="E23" s="52">
        <v>10</v>
      </c>
      <c r="F23" s="52">
        <v>0.01</v>
      </c>
      <c r="G23" s="52">
        <v>0.96</v>
      </c>
      <c r="H23" s="52">
        <v>0.04</v>
      </c>
    </row>
    <row r="24" spans="5:8" x14ac:dyDescent="0.25">
      <c r="E24" s="52">
        <v>11</v>
      </c>
      <c r="F24" s="52">
        <v>0.01</v>
      </c>
      <c r="G24" s="52">
        <v>0.97</v>
      </c>
      <c r="H24" s="52">
        <v>0.03</v>
      </c>
    </row>
    <row r="25" spans="5:8" x14ac:dyDescent="0.25">
      <c r="E25" s="52">
        <v>12</v>
      </c>
      <c r="F25" s="52">
        <v>0.01</v>
      </c>
      <c r="G25" s="52">
        <v>0.98</v>
      </c>
      <c r="H25" s="52">
        <v>0.02</v>
      </c>
    </row>
    <row r="26" spans="5:8" x14ac:dyDescent="0.25">
      <c r="E26" s="52">
        <v>13</v>
      </c>
      <c r="F26" s="52">
        <v>0.01</v>
      </c>
      <c r="G26" s="52">
        <v>0.98</v>
      </c>
      <c r="H26" s="52">
        <v>0.02</v>
      </c>
    </row>
    <row r="27" spans="5:8" x14ac:dyDescent="0.25">
      <c r="E27" s="52">
        <v>14</v>
      </c>
      <c r="F27" s="52">
        <v>0</v>
      </c>
      <c r="G27" s="52">
        <v>0.99</v>
      </c>
      <c r="H27" s="52">
        <v>0.01</v>
      </c>
    </row>
    <row r="28" spans="5:8" x14ac:dyDescent="0.25">
      <c r="E28" s="52">
        <v>15</v>
      </c>
      <c r="F28" s="52">
        <v>0</v>
      </c>
      <c r="G28" s="52">
        <v>0.99</v>
      </c>
      <c r="H28" s="52">
        <v>0.01</v>
      </c>
    </row>
    <row r="29" spans="5:8" x14ac:dyDescent="0.25">
      <c r="E29" s="52">
        <v>16</v>
      </c>
      <c r="F29" s="52">
        <v>0</v>
      </c>
      <c r="G29" s="52">
        <v>1</v>
      </c>
      <c r="H29" s="52">
        <v>0.01</v>
      </c>
    </row>
    <row r="30" spans="5:8" x14ac:dyDescent="0.25">
      <c r="E30" s="52">
        <v>17</v>
      </c>
      <c r="F30" s="52">
        <v>0</v>
      </c>
      <c r="G30" s="52">
        <v>1</v>
      </c>
      <c r="H30" s="52">
        <v>0.01</v>
      </c>
    </row>
    <row r="31" spans="5:8" x14ac:dyDescent="0.25">
      <c r="E31" s="52">
        <v>18</v>
      </c>
      <c r="F31" s="52">
        <v>0</v>
      </c>
      <c r="G31" s="52">
        <v>1</v>
      </c>
      <c r="H31" s="52">
        <v>0</v>
      </c>
    </row>
    <row r="32" spans="5:8" x14ac:dyDescent="0.25">
      <c r="E32" s="52">
        <v>19</v>
      </c>
      <c r="F32" s="52">
        <v>0</v>
      </c>
      <c r="G32" s="52">
        <v>1</v>
      </c>
      <c r="H32" s="52">
        <v>0</v>
      </c>
    </row>
    <row r="33" spans="1:18" ht="15.75" thickBot="1" x14ac:dyDescent="0.3">
      <c r="E33" s="52">
        <v>20</v>
      </c>
      <c r="F33" s="52">
        <v>0</v>
      </c>
      <c r="G33" s="52">
        <v>1</v>
      </c>
      <c r="H33" s="52">
        <v>0</v>
      </c>
    </row>
    <row r="34" spans="1:18" x14ac:dyDescent="0.25">
      <c r="B34" s="90" t="s">
        <v>12</v>
      </c>
      <c r="C34" s="91" t="s">
        <v>13</v>
      </c>
      <c r="D34" s="91"/>
      <c r="E34" s="92" t="s">
        <v>12</v>
      </c>
      <c r="F34" s="92" t="s">
        <v>13</v>
      </c>
      <c r="G34" s="92" t="s">
        <v>14</v>
      </c>
      <c r="H34" s="93" t="s">
        <v>15</v>
      </c>
      <c r="I34" t="s">
        <v>12</v>
      </c>
      <c r="J34" t="s">
        <v>13</v>
      </c>
      <c r="L34" t="s">
        <v>12</v>
      </c>
      <c r="M34" t="s">
        <v>13</v>
      </c>
      <c r="N34" t="s">
        <v>14</v>
      </c>
      <c r="O34" t="s">
        <v>15</v>
      </c>
    </row>
    <row r="35" spans="1:18" x14ac:dyDescent="0.25">
      <c r="B35" s="94" t="s">
        <v>11</v>
      </c>
      <c r="C35" s="82"/>
      <c r="D35" s="82"/>
      <c r="E35" s="95" t="s">
        <v>17</v>
      </c>
      <c r="F35" s="95">
        <v>0.75</v>
      </c>
      <c r="G35" s="95"/>
      <c r="H35" s="96"/>
      <c r="I35" t="s">
        <v>11</v>
      </c>
      <c r="L35" t="s">
        <v>17</v>
      </c>
      <c r="M35">
        <v>0.38</v>
      </c>
    </row>
    <row r="36" spans="1:18" x14ac:dyDescent="0.25">
      <c r="B36" s="94" t="s">
        <v>18</v>
      </c>
      <c r="C36" s="82">
        <v>3</v>
      </c>
      <c r="D36" s="82"/>
      <c r="E36" s="95" t="s">
        <v>19</v>
      </c>
      <c r="F36" s="95">
        <v>2.25</v>
      </c>
      <c r="G36" s="95"/>
      <c r="H36" s="96"/>
      <c r="I36" t="s">
        <v>18</v>
      </c>
      <c r="J36">
        <v>3</v>
      </c>
      <c r="L36" t="s">
        <v>19</v>
      </c>
      <c r="M36">
        <v>0.12</v>
      </c>
    </row>
    <row r="37" spans="1:18" x14ac:dyDescent="0.25">
      <c r="B37" s="94" t="s">
        <v>20</v>
      </c>
      <c r="C37" s="82">
        <v>4</v>
      </c>
      <c r="D37" s="82"/>
      <c r="E37" s="95" t="s">
        <v>21</v>
      </c>
      <c r="F37" s="95">
        <v>3</v>
      </c>
      <c r="G37" s="95"/>
      <c r="H37" s="96"/>
      <c r="I37" t="s">
        <v>20</v>
      </c>
      <c r="J37">
        <v>4</v>
      </c>
      <c r="L37" t="s">
        <v>21</v>
      </c>
      <c r="M37">
        <v>0.87</v>
      </c>
    </row>
    <row r="38" spans="1:18" x14ac:dyDescent="0.25">
      <c r="B38" s="101" t="s">
        <v>22</v>
      </c>
      <c r="C38" s="102">
        <v>1</v>
      </c>
      <c r="D38" s="82"/>
      <c r="E38" s="95" t="s">
        <v>23</v>
      </c>
      <c r="F38" s="95">
        <v>0.75</v>
      </c>
      <c r="G38" s="95">
        <v>45</v>
      </c>
      <c r="H38" s="96">
        <v>2700</v>
      </c>
      <c r="I38" s="19" t="s">
        <v>22</v>
      </c>
      <c r="J38" s="19">
        <v>2</v>
      </c>
      <c r="L38" t="s">
        <v>23</v>
      </c>
      <c r="M38">
        <v>0.04</v>
      </c>
      <c r="N38">
        <v>2.4500000000000002</v>
      </c>
      <c r="O38">
        <v>147.27000000000001</v>
      </c>
    </row>
    <row r="39" spans="1:18" x14ac:dyDescent="0.25">
      <c r="B39" s="94" t="s">
        <v>78</v>
      </c>
      <c r="C39" s="82">
        <v>6</v>
      </c>
      <c r="D39" s="82"/>
      <c r="E39" s="95" t="s">
        <v>25</v>
      </c>
      <c r="F39" s="95">
        <v>1</v>
      </c>
      <c r="G39" s="95">
        <v>60</v>
      </c>
      <c r="H39" s="96">
        <v>3600</v>
      </c>
      <c r="I39" t="s">
        <v>78</v>
      </c>
      <c r="J39">
        <v>6</v>
      </c>
      <c r="L39" t="s">
        <v>25</v>
      </c>
      <c r="M39">
        <v>0.28999999999999998</v>
      </c>
      <c r="N39">
        <v>17.45</v>
      </c>
      <c r="O39">
        <v>1047.27</v>
      </c>
    </row>
    <row r="40" spans="1:18" x14ac:dyDescent="0.25">
      <c r="B40" s="94" t="s">
        <v>79</v>
      </c>
      <c r="C40" s="82">
        <v>10</v>
      </c>
      <c r="D40" s="82"/>
      <c r="E40" s="103" t="s">
        <v>80</v>
      </c>
      <c r="F40" s="103">
        <v>28.5</v>
      </c>
      <c r="G40" s="95"/>
      <c r="H40" s="96"/>
      <c r="I40" t="s">
        <v>79</v>
      </c>
      <c r="J40">
        <v>10</v>
      </c>
      <c r="L40" s="19" t="s">
        <v>80</v>
      </c>
      <c r="M40" s="19">
        <v>13.23</v>
      </c>
    </row>
    <row r="41" spans="1:18" ht="30.75" thickBot="1" x14ac:dyDescent="0.3">
      <c r="B41" s="97" t="s">
        <v>24</v>
      </c>
      <c r="C41" s="98"/>
      <c r="D41" s="98"/>
      <c r="E41" s="104" t="s">
        <v>81</v>
      </c>
      <c r="F41" s="104">
        <v>36</v>
      </c>
      <c r="G41" s="99"/>
      <c r="H41" s="100"/>
      <c r="I41" t="s">
        <v>24</v>
      </c>
      <c r="L41" s="19" t="s">
        <v>81</v>
      </c>
      <c r="M41" s="19">
        <v>20.73</v>
      </c>
    </row>
    <row r="43" spans="1:18" ht="15.75" thickBot="1" x14ac:dyDescent="0.3">
      <c r="A43" s="120" t="s">
        <v>77</v>
      </c>
      <c r="P43" t="s">
        <v>86</v>
      </c>
      <c r="Q43" t="s">
        <v>88</v>
      </c>
    </row>
    <row r="44" spans="1:18" x14ac:dyDescent="0.25">
      <c r="B44" s="90" t="s">
        <v>12</v>
      </c>
      <c r="C44" s="91" t="s">
        <v>13</v>
      </c>
      <c r="D44" s="91"/>
      <c r="E44" s="92" t="s">
        <v>12</v>
      </c>
      <c r="F44" s="92" t="s">
        <v>13</v>
      </c>
      <c r="G44" s="92" t="s">
        <v>14</v>
      </c>
      <c r="H44" s="93" t="s">
        <v>15</v>
      </c>
      <c r="I44" t="s">
        <v>12</v>
      </c>
      <c r="J44" t="s">
        <v>13</v>
      </c>
      <c r="L44" t="s">
        <v>12</v>
      </c>
      <c r="M44" t="s">
        <v>13</v>
      </c>
      <c r="N44" t="s">
        <v>14</v>
      </c>
      <c r="O44" t="s">
        <v>15</v>
      </c>
      <c r="P44" t="s">
        <v>87</v>
      </c>
      <c r="Q44" t="s">
        <v>87</v>
      </c>
      <c r="R44" s="70">
        <v>6</v>
      </c>
    </row>
    <row r="45" spans="1:18" x14ac:dyDescent="0.25">
      <c r="B45" s="94" t="s">
        <v>11</v>
      </c>
      <c r="C45" s="82"/>
      <c r="D45" s="82"/>
      <c r="E45" s="95" t="s">
        <v>17</v>
      </c>
      <c r="F45" s="95">
        <v>0.75</v>
      </c>
      <c r="G45" s="95"/>
      <c r="H45" s="96"/>
      <c r="I45" t="s">
        <v>11</v>
      </c>
      <c r="L45" t="s">
        <v>17</v>
      </c>
      <c r="M45">
        <v>0.38</v>
      </c>
      <c r="P45" s="72">
        <f>R44-(R44*F45)</f>
        <v>1.5</v>
      </c>
      <c r="Q45" s="72">
        <f>R44-(R44*M45)</f>
        <v>3.7199999999999998</v>
      </c>
    </row>
    <row r="46" spans="1:18" x14ac:dyDescent="0.25">
      <c r="B46" s="94" t="s">
        <v>18</v>
      </c>
      <c r="C46" s="82">
        <v>3</v>
      </c>
      <c r="D46" s="82"/>
      <c r="E46" s="95" t="s">
        <v>19</v>
      </c>
      <c r="F46" s="95">
        <v>2.25</v>
      </c>
      <c r="G46" s="95"/>
      <c r="H46" s="96"/>
      <c r="I46" t="s">
        <v>18</v>
      </c>
      <c r="J46">
        <v>3</v>
      </c>
      <c r="L46" t="s">
        <v>19</v>
      </c>
      <c r="M46">
        <v>0.23</v>
      </c>
    </row>
    <row r="47" spans="1:18" x14ac:dyDescent="0.25">
      <c r="B47" s="101" t="s">
        <v>20</v>
      </c>
      <c r="C47" s="102">
        <v>4</v>
      </c>
      <c r="D47" s="82"/>
      <c r="E47" s="95" t="s">
        <v>21</v>
      </c>
      <c r="F47" s="95">
        <v>3</v>
      </c>
      <c r="G47" s="95"/>
      <c r="H47" s="96"/>
      <c r="I47" s="19" t="s">
        <v>20</v>
      </c>
      <c r="J47" s="19">
        <v>8</v>
      </c>
      <c r="L47" t="s">
        <v>21</v>
      </c>
      <c r="M47">
        <v>0.6</v>
      </c>
    </row>
    <row r="48" spans="1:18" x14ac:dyDescent="0.25">
      <c r="B48" s="106" t="s">
        <v>22</v>
      </c>
      <c r="C48" s="107">
        <v>1</v>
      </c>
      <c r="D48" s="82"/>
      <c r="E48" s="95" t="s">
        <v>23</v>
      </c>
      <c r="F48" s="95">
        <v>0.75</v>
      </c>
      <c r="G48" s="95">
        <v>45</v>
      </c>
      <c r="H48" s="96">
        <v>2700</v>
      </c>
      <c r="I48" s="105" t="s">
        <v>22</v>
      </c>
      <c r="J48" s="105">
        <v>1</v>
      </c>
      <c r="L48" t="s">
        <v>23</v>
      </c>
      <c r="M48">
        <v>0.08</v>
      </c>
      <c r="N48">
        <v>4.5</v>
      </c>
      <c r="O48">
        <v>270</v>
      </c>
    </row>
    <row r="49" spans="1:16" x14ac:dyDescent="0.25">
      <c r="B49" s="94" t="s">
        <v>78</v>
      </c>
      <c r="C49" s="82">
        <v>6</v>
      </c>
      <c r="D49" s="82"/>
      <c r="E49" s="95" t="s">
        <v>25</v>
      </c>
      <c r="F49" s="95">
        <v>1</v>
      </c>
      <c r="G49" s="95">
        <v>60</v>
      </c>
      <c r="H49" s="96">
        <v>3600</v>
      </c>
      <c r="I49" t="s">
        <v>78</v>
      </c>
      <c r="J49">
        <v>6</v>
      </c>
      <c r="L49" t="s">
        <v>25</v>
      </c>
      <c r="M49">
        <v>0.2</v>
      </c>
      <c r="N49">
        <v>12</v>
      </c>
      <c r="O49">
        <v>720</v>
      </c>
    </row>
    <row r="50" spans="1:16" ht="15.75" thickBot="1" x14ac:dyDescent="0.3">
      <c r="B50" s="94" t="s">
        <v>79</v>
      </c>
      <c r="C50" s="82">
        <v>10</v>
      </c>
      <c r="D50" s="82"/>
      <c r="E50" s="103" t="s">
        <v>80</v>
      </c>
      <c r="F50" s="103">
        <v>28.5</v>
      </c>
      <c r="G50" s="95"/>
      <c r="H50" s="96"/>
      <c r="I50" t="s">
        <v>79</v>
      </c>
      <c r="J50">
        <v>10</v>
      </c>
      <c r="L50" s="19" t="s">
        <v>80</v>
      </c>
      <c r="M50" s="19">
        <v>8.25</v>
      </c>
      <c r="P50" s="71">
        <f>F50-M50</f>
        <v>20.25</v>
      </c>
    </row>
    <row r="51" spans="1:16" ht="15.75" thickBot="1" x14ac:dyDescent="0.3">
      <c r="B51" s="97" t="s">
        <v>24</v>
      </c>
      <c r="C51" s="98"/>
      <c r="D51" s="98"/>
      <c r="E51" s="108" t="s">
        <v>81</v>
      </c>
      <c r="F51" s="110">
        <v>36</v>
      </c>
      <c r="G51" s="99"/>
      <c r="H51" s="100"/>
      <c r="I51" t="s">
        <v>24</v>
      </c>
      <c r="L51" s="19" t="s">
        <v>81</v>
      </c>
      <c r="M51" s="109">
        <v>12</v>
      </c>
      <c r="P51" s="71">
        <f>F51-M51</f>
        <v>24</v>
      </c>
    </row>
    <row r="52" spans="1:16" ht="15.75" thickBot="1" x14ac:dyDescent="0.3"/>
    <row r="53" spans="1:16" x14ac:dyDescent="0.25">
      <c r="A53" t="s">
        <v>82</v>
      </c>
      <c r="M53" s="115" t="s">
        <v>160</v>
      </c>
      <c r="N53" s="91"/>
      <c r="O53" s="116"/>
    </row>
    <row r="54" spans="1:16" x14ac:dyDescent="0.25">
      <c r="B54" t="s">
        <v>12</v>
      </c>
      <c r="C54" t="s">
        <v>13</v>
      </c>
      <c r="E54" t="s">
        <v>12</v>
      </c>
      <c r="F54" t="s">
        <v>13</v>
      </c>
      <c r="G54" t="s">
        <v>14</v>
      </c>
      <c r="H54" t="s">
        <v>15</v>
      </c>
      <c r="K54" t="s">
        <v>83</v>
      </c>
      <c r="L54" t="s">
        <v>84</v>
      </c>
      <c r="M54" s="94" t="s">
        <v>83</v>
      </c>
      <c r="N54" s="82" t="s">
        <v>84</v>
      </c>
      <c r="O54" s="117"/>
    </row>
    <row r="55" spans="1:16" x14ac:dyDescent="0.25">
      <c r="B55" t="s">
        <v>11</v>
      </c>
      <c r="E55" t="s">
        <v>17</v>
      </c>
      <c r="F55">
        <v>0.38</v>
      </c>
      <c r="K55" s="2">
        <f>F45-F55</f>
        <v>0.37</v>
      </c>
      <c r="L55">
        <f t="shared" ref="L55:L61" si="1">M45-F55</f>
        <v>0</v>
      </c>
      <c r="M55" s="94">
        <f>F47</f>
        <v>3</v>
      </c>
      <c r="N55" s="82">
        <f>M47</f>
        <v>0.6</v>
      </c>
      <c r="O55" s="117" t="s">
        <v>161</v>
      </c>
    </row>
    <row r="56" spans="1:16" x14ac:dyDescent="0.25">
      <c r="B56" t="s">
        <v>18</v>
      </c>
      <c r="C56">
        <v>3</v>
      </c>
      <c r="E56" t="s">
        <v>19</v>
      </c>
      <c r="F56">
        <v>0.12</v>
      </c>
      <c r="K56" s="2">
        <f t="shared" ref="K56:K61" si="2">F46-F56</f>
        <v>2.13</v>
      </c>
      <c r="L56">
        <f t="shared" si="1"/>
        <v>0.11000000000000001</v>
      </c>
      <c r="M56" s="94">
        <f>C50</f>
        <v>10</v>
      </c>
      <c r="N56" s="82">
        <f>J50</f>
        <v>10</v>
      </c>
      <c r="O56" s="117" t="s">
        <v>162</v>
      </c>
    </row>
    <row r="57" spans="1:16" x14ac:dyDescent="0.25">
      <c r="B57" t="s">
        <v>20</v>
      </c>
      <c r="C57">
        <v>4</v>
      </c>
      <c r="E57" t="s">
        <v>21</v>
      </c>
      <c r="F57">
        <v>0.87</v>
      </c>
      <c r="K57" s="2">
        <f t="shared" si="2"/>
        <v>2.13</v>
      </c>
      <c r="L57">
        <f t="shared" si="1"/>
        <v>-0.27</v>
      </c>
      <c r="M57" s="94">
        <f>C49</f>
        <v>6</v>
      </c>
      <c r="N57" s="82">
        <f>J49*2</f>
        <v>12</v>
      </c>
      <c r="O57" s="117" t="s">
        <v>163</v>
      </c>
    </row>
    <row r="58" spans="1:16" x14ac:dyDescent="0.25">
      <c r="B58" t="s">
        <v>22</v>
      </c>
      <c r="C58">
        <v>2</v>
      </c>
      <c r="E58" t="s">
        <v>23</v>
      </c>
      <c r="F58">
        <v>0.04</v>
      </c>
      <c r="G58">
        <v>2.4500000000000002</v>
      </c>
      <c r="H58">
        <v>147.27000000000001</v>
      </c>
      <c r="K58" s="2">
        <f t="shared" si="2"/>
        <v>0.71</v>
      </c>
      <c r="L58">
        <f t="shared" si="1"/>
        <v>0.04</v>
      </c>
      <c r="M58" s="125">
        <f>(M55*M56)+M57</f>
        <v>36</v>
      </c>
      <c r="N58" s="126">
        <f>(N55*N56)+N57</f>
        <v>18</v>
      </c>
      <c r="O58" s="127" t="s">
        <v>164</v>
      </c>
    </row>
    <row r="59" spans="1:16" x14ac:dyDescent="0.25">
      <c r="B59" t="s">
        <v>78</v>
      </c>
      <c r="C59">
        <v>6</v>
      </c>
      <c r="E59" t="s">
        <v>25</v>
      </c>
      <c r="F59">
        <v>0.28999999999999998</v>
      </c>
      <c r="G59">
        <v>17.45</v>
      </c>
      <c r="H59">
        <v>1047.27</v>
      </c>
      <c r="K59" s="2">
        <f t="shared" si="2"/>
        <v>0.71</v>
      </c>
      <c r="L59">
        <f t="shared" si="1"/>
        <v>-8.9999999999999969E-2</v>
      </c>
      <c r="M59" s="94"/>
      <c r="N59" s="82"/>
      <c r="O59" s="117"/>
    </row>
    <row r="60" spans="1:16" ht="15.75" thickBot="1" x14ac:dyDescent="0.3">
      <c r="B60" t="s">
        <v>79</v>
      </c>
      <c r="C60">
        <v>10</v>
      </c>
      <c r="E60" s="19" t="s">
        <v>80</v>
      </c>
      <c r="F60" s="105">
        <v>13.23</v>
      </c>
      <c r="K60" s="54">
        <f t="shared" si="2"/>
        <v>15.27</v>
      </c>
      <c r="L60">
        <f t="shared" si="1"/>
        <v>-4.9800000000000004</v>
      </c>
      <c r="M60" s="94"/>
      <c r="N60" s="82">
        <f>M58-N58</f>
        <v>18</v>
      </c>
      <c r="O60" s="119" t="s">
        <v>160</v>
      </c>
    </row>
    <row r="61" spans="1:16" ht="15.75" thickBot="1" x14ac:dyDescent="0.3">
      <c r="B61" t="s">
        <v>24</v>
      </c>
      <c r="E61" s="19" t="s">
        <v>81</v>
      </c>
      <c r="F61" s="111">
        <v>20.73</v>
      </c>
      <c r="K61" s="54">
        <f t="shared" si="2"/>
        <v>15.27</v>
      </c>
      <c r="L61">
        <f t="shared" si="1"/>
        <v>-8.73</v>
      </c>
      <c r="M61" s="97"/>
      <c r="N61" s="98"/>
      <c r="O61" s="118"/>
    </row>
    <row r="63" spans="1:16" x14ac:dyDescent="0.25">
      <c r="B63" s="1" t="s">
        <v>85</v>
      </c>
    </row>
    <row r="65" spans="12:13" x14ac:dyDescent="0.25">
      <c r="L65" s="120" t="s">
        <v>77</v>
      </c>
      <c r="M65" s="105" t="s">
        <v>165</v>
      </c>
    </row>
    <row r="66" spans="12:13" x14ac:dyDescent="0.25">
      <c r="M66" s="105" t="s">
        <v>166</v>
      </c>
    </row>
  </sheetData>
  <sheetProtection password="CC76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28"/>
  <sheetViews>
    <sheetView workbookViewId="0">
      <selection activeCell="F3" sqref="F3"/>
    </sheetView>
  </sheetViews>
  <sheetFormatPr defaultRowHeight="15" x14ac:dyDescent="0.25"/>
  <cols>
    <col min="2" max="2" width="21.42578125" bestFit="1" customWidth="1"/>
    <col min="3" max="3" width="6.140625" bestFit="1" customWidth="1"/>
    <col min="4" max="4" width="3.42578125" customWidth="1"/>
    <col min="5" max="5" width="31.85546875" bestFit="1" customWidth="1"/>
  </cols>
  <sheetData>
    <row r="1" spans="1:13" x14ac:dyDescent="0.25">
      <c r="A1" t="s">
        <v>151</v>
      </c>
    </row>
    <row r="2" spans="1:13" s="52" customFormat="1" ht="60" x14ac:dyDescent="0.25">
      <c r="B2" s="52" t="s">
        <v>12</v>
      </c>
      <c r="C2" s="52" t="s">
        <v>13</v>
      </c>
      <c r="E2" s="52" t="s">
        <v>12</v>
      </c>
      <c r="F2" s="52" t="s">
        <v>13</v>
      </c>
      <c r="G2" s="52" t="s">
        <v>46</v>
      </c>
      <c r="H2" s="52" t="s">
        <v>47</v>
      </c>
    </row>
    <row r="3" spans="1:13" x14ac:dyDescent="0.25">
      <c r="B3" t="s">
        <v>16</v>
      </c>
      <c r="E3" s="1" t="s">
        <v>17</v>
      </c>
      <c r="F3" s="1">
        <v>0.38</v>
      </c>
      <c r="G3" s="1"/>
      <c r="H3" s="1"/>
      <c r="I3" s="1" t="s">
        <v>48</v>
      </c>
    </row>
    <row r="4" spans="1:13" x14ac:dyDescent="0.25">
      <c r="B4" t="s">
        <v>18</v>
      </c>
      <c r="C4">
        <v>3</v>
      </c>
      <c r="E4" s="1" t="s">
        <v>19</v>
      </c>
      <c r="F4" s="1">
        <v>0.23</v>
      </c>
      <c r="G4" s="1"/>
      <c r="H4" s="1"/>
      <c r="I4" s="1" t="s">
        <v>50</v>
      </c>
    </row>
    <row r="5" spans="1:13" x14ac:dyDescent="0.25">
      <c r="B5" t="s">
        <v>20</v>
      </c>
      <c r="C5">
        <v>8</v>
      </c>
      <c r="E5" t="s">
        <v>21</v>
      </c>
      <c r="F5">
        <v>0.6</v>
      </c>
    </row>
    <row r="6" spans="1:13" x14ac:dyDescent="0.25">
      <c r="B6" t="s">
        <v>22</v>
      </c>
      <c r="C6">
        <v>1</v>
      </c>
      <c r="E6" t="s">
        <v>23</v>
      </c>
      <c r="F6">
        <v>0.08</v>
      </c>
      <c r="G6">
        <v>0.6</v>
      </c>
      <c r="H6">
        <v>1.8</v>
      </c>
    </row>
    <row r="7" spans="1:13" x14ac:dyDescent="0.25">
      <c r="B7" t="s">
        <v>24</v>
      </c>
      <c r="E7" s="1" t="s">
        <v>25</v>
      </c>
      <c r="F7" s="1">
        <v>0.2</v>
      </c>
      <c r="G7" s="1">
        <v>1.6</v>
      </c>
      <c r="H7" s="1">
        <v>4.8</v>
      </c>
      <c r="I7" s="1" t="s">
        <v>49</v>
      </c>
    </row>
    <row r="9" spans="1:13" s="52" customFormat="1" ht="45" x14ac:dyDescent="0.25">
      <c r="E9" s="52" t="s">
        <v>26</v>
      </c>
      <c r="F9" s="52" t="s">
        <v>27</v>
      </c>
      <c r="G9" s="52" t="s">
        <v>28</v>
      </c>
      <c r="H9" s="52" t="s">
        <v>29</v>
      </c>
    </row>
    <row r="10" spans="1:13" x14ac:dyDescent="0.25">
      <c r="E10">
        <v>0</v>
      </c>
      <c r="F10">
        <v>0.63</v>
      </c>
      <c r="G10">
        <v>0.63</v>
      </c>
      <c r="H10">
        <v>0.38</v>
      </c>
    </row>
    <row r="11" spans="1:13" x14ac:dyDescent="0.25">
      <c r="E11" s="1">
        <v>1</v>
      </c>
      <c r="F11" s="1">
        <v>0.23</v>
      </c>
      <c r="G11" s="1">
        <v>0.86</v>
      </c>
      <c r="H11" s="1">
        <v>0.14000000000000001</v>
      </c>
      <c r="I11" s="1"/>
      <c r="J11" s="1" t="s">
        <v>51</v>
      </c>
      <c r="L11" s="1">
        <v>1</v>
      </c>
      <c r="M11" s="84">
        <v>0.14099999999999999</v>
      </c>
    </row>
    <row r="12" spans="1:13" x14ac:dyDescent="0.25">
      <c r="E12" s="1">
        <v>2</v>
      </c>
      <c r="F12" s="1">
        <v>0.09</v>
      </c>
      <c r="G12" s="1">
        <v>0.95</v>
      </c>
      <c r="H12" s="1">
        <v>0.05</v>
      </c>
    </row>
    <row r="13" spans="1:13" x14ac:dyDescent="0.25">
      <c r="E13" s="1">
        <v>3</v>
      </c>
      <c r="F13" s="1">
        <v>0.03</v>
      </c>
      <c r="G13" s="1">
        <v>0.98</v>
      </c>
      <c r="H13" s="1">
        <v>0.02</v>
      </c>
      <c r="L13" s="1">
        <v>2</v>
      </c>
      <c r="M13" s="84">
        <v>5.2999999999999999E-2</v>
      </c>
    </row>
    <row r="14" spans="1:13" x14ac:dyDescent="0.25">
      <c r="E14" s="1">
        <v>4</v>
      </c>
      <c r="F14" s="1">
        <v>0.01</v>
      </c>
      <c r="G14" s="1">
        <v>1</v>
      </c>
      <c r="H14" s="1">
        <v>0.01</v>
      </c>
    </row>
    <row r="15" spans="1:13" x14ac:dyDescent="0.25">
      <c r="E15">
        <v>5</v>
      </c>
      <c r="F15">
        <v>0</v>
      </c>
      <c r="G15">
        <v>1</v>
      </c>
      <c r="H15">
        <v>0</v>
      </c>
      <c r="L15">
        <v>3</v>
      </c>
      <c r="M15" s="83">
        <v>0.02</v>
      </c>
    </row>
    <row r="16" spans="1:13" x14ac:dyDescent="0.25">
      <c r="E16">
        <v>6</v>
      </c>
      <c r="F16">
        <v>0</v>
      </c>
      <c r="G16">
        <v>1</v>
      </c>
      <c r="H16">
        <v>0</v>
      </c>
    </row>
    <row r="17" spans="2:13" x14ac:dyDescent="0.25">
      <c r="E17">
        <v>7</v>
      </c>
      <c r="F17">
        <v>0</v>
      </c>
      <c r="G17">
        <v>1</v>
      </c>
      <c r="H17">
        <v>0</v>
      </c>
      <c r="L17" s="1">
        <v>4</v>
      </c>
      <c r="M17" s="84">
        <v>7.0000000000000001E-3</v>
      </c>
    </row>
    <row r="18" spans="2:13" x14ac:dyDescent="0.25">
      <c r="E18">
        <v>8</v>
      </c>
      <c r="F18">
        <v>0</v>
      </c>
      <c r="G18">
        <v>1</v>
      </c>
      <c r="H18">
        <v>0</v>
      </c>
    </row>
    <row r="19" spans="2:13" x14ac:dyDescent="0.25">
      <c r="E19">
        <v>9</v>
      </c>
      <c r="F19">
        <v>0</v>
      </c>
      <c r="G19">
        <v>1</v>
      </c>
      <c r="H19">
        <v>0</v>
      </c>
    </row>
    <row r="22" spans="2:13" x14ac:dyDescent="0.25">
      <c r="B22" t="s">
        <v>136</v>
      </c>
    </row>
    <row r="23" spans="2:13" x14ac:dyDescent="0.25">
      <c r="B23" t="s">
        <v>137</v>
      </c>
    </row>
    <row r="24" spans="2:13" x14ac:dyDescent="0.25">
      <c r="B24" t="s">
        <v>142</v>
      </c>
    </row>
    <row r="25" spans="2:13" x14ac:dyDescent="0.25">
      <c r="B25" t="s">
        <v>138</v>
      </c>
    </row>
    <row r="26" spans="2:13" x14ac:dyDescent="0.25">
      <c r="B26" t="s">
        <v>139</v>
      </c>
    </row>
    <row r="27" spans="2:13" x14ac:dyDescent="0.25">
      <c r="B27" t="s">
        <v>140</v>
      </c>
    </row>
    <row r="28" spans="2:13" x14ac:dyDescent="0.25">
      <c r="B28" t="s">
        <v>141</v>
      </c>
    </row>
  </sheetData>
  <sheetProtection password="CC7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64"/>
  <sheetViews>
    <sheetView zoomScale="70" zoomScaleNormal="70" workbookViewId="0">
      <selection activeCell="H67" sqref="H67"/>
    </sheetView>
  </sheetViews>
  <sheetFormatPr defaultRowHeight="15" x14ac:dyDescent="0.25"/>
  <cols>
    <col min="1" max="1" width="21.42578125" bestFit="1" customWidth="1"/>
    <col min="2" max="2" width="6.5703125" bestFit="1" customWidth="1"/>
    <col min="3" max="3" width="5.7109375" bestFit="1" customWidth="1"/>
    <col min="4" max="4" width="31.85546875" bestFit="1" customWidth="1"/>
    <col min="9" max="9" width="22.140625" customWidth="1"/>
    <col min="10" max="10" width="6.5703125" bestFit="1" customWidth="1"/>
    <col min="11" max="11" width="32.7109375" bestFit="1" customWidth="1"/>
    <col min="12" max="12" width="34.42578125" bestFit="1" customWidth="1"/>
  </cols>
  <sheetData>
    <row r="1" spans="1:16" ht="15.75" thickBot="1" x14ac:dyDescent="0.3">
      <c r="A1" s="76" t="s">
        <v>89</v>
      </c>
      <c r="B1" s="2" t="s">
        <v>57</v>
      </c>
      <c r="C1" s="2" t="s">
        <v>54</v>
      </c>
      <c r="D1">
        <v>60</v>
      </c>
      <c r="I1" s="75" t="s">
        <v>93</v>
      </c>
    </row>
    <row r="2" spans="1:16" x14ac:dyDescent="0.25">
      <c r="A2" s="77" t="s">
        <v>90</v>
      </c>
      <c r="B2" s="78">
        <v>10</v>
      </c>
      <c r="C2" s="79"/>
      <c r="I2" s="73"/>
    </row>
    <row r="3" spans="1:16" x14ac:dyDescent="0.25">
      <c r="A3" s="80" t="s">
        <v>91</v>
      </c>
      <c r="B3" s="11">
        <f>D1/C3</f>
        <v>15</v>
      </c>
      <c r="C3" s="81">
        <v>4</v>
      </c>
      <c r="I3" s="73"/>
    </row>
    <row r="4" spans="1:16" x14ac:dyDescent="0.25">
      <c r="B4" s="2"/>
      <c r="C4" s="2"/>
      <c r="I4" s="73"/>
    </row>
    <row r="5" spans="1:16" x14ac:dyDescent="0.25">
      <c r="A5" t="s">
        <v>12</v>
      </c>
      <c r="B5" s="2" t="s">
        <v>13</v>
      </c>
      <c r="C5" s="2"/>
      <c r="D5" t="s">
        <v>12</v>
      </c>
      <c r="E5" t="s">
        <v>13</v>
      </c>
      <c r="F5" t="s">
        <v>14</v>
      </c>
      <c r="G5" t="s">
        <v>15</v>
      </c>
      <c r="I5" s="73" t="s">
        <v>12</v>
      </c>
      <c r="J5" t="s">
        <v>13</v>
      </c>
      <c r="K5" t="s">
        <v>12</v>
      </c>
      <c r="L5" t="s">
        <v>13</v>
      </c>
      <c r="M5" t="s">
        <v>14</v>
      </c>
      <c r="N5" t="s">
        <v>15</v>
      </c>
      <c r="P5" s="74" t="s">
        <v>94</v>
      </c>
    </row>
    <row r="6" spans="1:16" x14ac:dyDescent="0.25">
      <c r="A6" t="s">
        <v>16</v>
      </c>
      <c r="D6" t="s">
        <v>17</v>
      </c>
      <c r="E6">
        <v>0.67</v>
      </c>
      <c r="I6" s="73" t="s">
        <v>11</v>
      </c>
      <c r="K6" t="s">
        <v>17</v>
      </c>
      <c r="L6">
        <v>0.33</v>
      </c>
      <c r="P6">
        <f>E6-L6</f>
        <v>0.34</v>
      </c>
    </row>
    <row r="7" spans="1:16" x14ac:dyDescent="0.25">
      <c r="A7" t="s">
        <v>18</v>
      </c>
      <c r="B7">
        <v>10</v>
      </c>
      <c r="C7" s="1" t="s">
        <v>48</v>
      </c>
      <c r="D7" s="1" t="s">
        <v>23</v>
      </c>
      <c r="E7" s="1">
        <v>0.13</v>
      </c>
      <c r="F7" s="1">
        <v>8</v>
      </c>
      <c r="G7" s="1"/>
      <c r="H7" s="1" t="s">
        <v>49</v>
      </c>
      <c r="I7" s="73" t="s">
        <v>18</v>
      </c>
      <c r="J7">
        <f>B2</f>
        <v>10</v>
      </c>
      <c r="K7" t="s">
        <v>23</v>
      </c>
      <c r="L7">
        <v>0.01</v>
      </c>
      <c r="M7">
        <v>0.5</v>
      </c>
      <c r="N7">
        <v>30</v>
      </c>
      <c r="O7" t="s">
        <v>48</v>
      </c>
      <c r="P7">
        <f>E7-L7</f>
        <v>0.12000000000000001</v>
      </c>
    </row>
    <row r="8" spans="1:16" x14ac:dyDescent="0.25">
      <c r="A8" t="s">
        <v>20</v>
      </c>
      <c r="B8">
        <v>15</v>
      </c>
      <c r="C8" s="1" t="s">
        <v>49</v>
      </c>
      <c r="D8" s="1" t="s">
        <v>19</v>
      </c>
      <c r="E8" s="1">
        <v>1.33</v>
      </c>
      <c r="F8" s="1"/>
      <c r="G8" s="1"/>
      <c r="H8" s="1" t="s">
        <v>51</v>
      </c>
      <c r="I8" s="73" t="s">
        <v>20</v>
      </c>
      <c r="J8">
        <f>B3</f>
        <v>15</v>
      </c>
      <c r="K8" t="s">
        <v>19</v>
      </c>
      <c r="L8">
        <v>0.08</v>
      </c>
      <c r="O8" t="s">
        <v>49</v>
      </c>
      <c r="P8">
        <f>E8-L8</f>
        <v>1.25</v>
      </c>
    </row>
    <row r="9" spans="1:16" x14ac:dyDescent="0.25">
      <c r="A9" t="s">
        <v>22</v>
      </c>
      <c r="B9">
        <v>1</v>
      </c>
      <c r="C9" s="1" t="s">
        <v>50</v>
      </c>
      <c r="D9" s="1" t="s">
        <v>25</v>
      </c>
      <c r="E9" s="1">
        <v>0.2</v>
      </c>
      <c r="F9" s="1">
        <v>12</v>
      </c>
      <c r="G9" s="1">
        <v>480</v>
      </c>
      <c r="H9" s="1" t="s">
        <v>48</v>
      </c>
      <c r="I9" s="73" t="s">
        <v>22</v>
      </c>
      <c r="J9">
        <v>2</v>
      </c>
      <c r="K9" t="s">
        <v>25</v>
      </c>
      <c r="L9">
        <v>0.08</v>
      </c>
      <c r="M9">
        <v>4.5</v>
      </c>
      <c r="N9">
        <v>270</v>
      </c>
      <c r="O9" t="s">
        <v>50</v>
      </c>
      <c r="P9">
        <f>E9-L9</f>
        <v>0.12000000000000001</v>
      </c>
    </row>
    <row r="10" spans="1:16" x14ac:dyDescent="0.25">
      <c r="A10" t="s">
        <v>24</v>
      </c>
      <c r="C10" s="1" t="s">
        <v>51</v>
      </c>
      <c r="D10" s="1" t="s">
        <v>21</v>
      </c>
      <c r="E10" s="1">
        <v>2</v>
      </c>
      <c r="F10" s="1"/>
      <c r="G10" s="1">
        <v>720</v>
      </c>
      <c r="H10" s="1" t="s">
        <v>50</v>
      </c>
      <c r="I10" s="73" t="s">
        <v>24</v>
      </c>
      <c r="K10" t="s">
        <v>21</v>
      </c>
      <c r="L10">
        <v>0.75</v>
      </c>
      <c r="O10" t="s">
        <v>51</v>
      </c>
      <c r="P10">
        <f>E10-L10</f>
        <v>1.25</v>
      </c>
    </row>
    <row r="11" spans="1:16" x14ac:dyDescent="0.25">
      <c r="I11" s="73"/>
    </row>
    <row r="12" spans="1:16" x14ac:dyDescent="0.25">
      <c r="D12" t="s">
        <v>26</v>
      </c>
      <c r="E12" t="s">
        <v>27</v>
      </c>
      <c r="F12" t="s">
        <v>28</v>
      </c>
      <c r="G12" t="s">
        <v>29</v>
      </c>
      <c r="I12" s="73"/>
      <c r="K12" t="s">
        <v>26</v>
      </c>
      <c r="L12" t="s">
        <v>27</v>
      </c>
      <c r="M12" t="s">
        <v>28</v>
      </c>
      <c r="N12" t="s">
        <v>29</v>
      </c>
    </row>
    <row r="13" spans="1:16" x14ac:dyDescent="0.25">
      <c r="D13">
        <v>0</v>
      </c>
      <c r="E13">
        <v>0.33</v>
      </c>
      <c r="F13" s="53">
        <v>0.33</v>
      </c>
      <c r="G13" s="4">
        <v>0.67</v>
      </c>
      <c r="H13" s="1" t="s">
        <v>92</v>
      </c>
      <c r="I13" s="73"/>
      <c r="K13">
        <v>0</v>
      </c>
      <c r="L13">
        <v>0.5</v>
      </c>
      <c r="M13" s="53">
        <v>0.5</v>
      </c>
      <c r="N13">
        <v>0.5</v>
      </c>
      <c r="P13">
        <f>F13-M13</f>
        <v>-0.16999999999999998</v>
      </c>
    </row>
    <row r="14" spans="1:16" hidden="1" x14ac:dyDescent="0.25">
      <c r="D14">
        <v>1</v>
      </c>
      <c r="E14">
        <v>0.22</v>
      </c>
      <c r="F14">
        <v>0.56000000000000005</v>
      </c>
      <c r="G14">
        <v>0.44</v>
      </c>
      <c r="I14" s="73"/>
      <c r="K14">
        <v>1</v>
      </c>
      <c r="L14">
        <v>0.33</v>
      </c>
      <c r="M14">
        <v>0.83</v>
      </c>
      <c r="N14">
        <v>0.17</v>
      </c>
    </row>
    <row r="15" spans="1:16" hidden="1" x14ac:dyDescent="0.25">
      <c r="D15">
        <v>2</v>
      </c>
      <c r="E15">
        <v>0.15</v>
      </c>
      <c r="F15">
        <v>0.7</v>
      </c>
      <c r="G15">
        <v>0.3</v>
      </c>
      <c r="I15" s="73"/>
      <c r="K15">
        <v>2</v>
      </c>
      <c r="L15">
        <v>0.11</v>
      </c>
      <c r="M15">
        <v>0.94</v>
      </c>
      <c r="N15">
        <v>0.06</v>
      </c>
    </row>
    <row r="16" spans="1:16" hidden="1" x14ac:dyDescent="0.25">
      <c r="D16">
        <v>3</v>
      </c>
      <c r="E16">
        <v>0.1</v>
      </c>
      <c r="F16">
        <v>0.8</v>
      </c>
      <c r="G16">
        <v>0.2</v>
      </c>
      <c r="I16" s="73"/>
      <c r="K16">
        <v>3</v>
      </c>
      <c r="L16">
        <v>0.04</v>
      </c>
      <c r="M16">
        <v>0.98</v>
      </c>
      <c r="N16">
        <v>0.02</v>
      </c>
    </row>
    <row r="17" spans="4:14" hidden="1" x14ac:dyDescent="0.25">
      <c r="D17">
        <v>4</v>
      </c>
      <c r="E17">
        <v>7.0000000000000007E-2</v>
      </c>
      <c r="F17">
        <v>0.87</v>
      </c>
      <c r="G17">
        <v>0.13</v>
      </c>
      <c r="I17" s="73"/>
      <c r="K17">
        <v>4</v>
      </c>
      <c r="L17">
        <v>0.01</v>
      </c>
      <c r="M17">
        <v>1</v>
      </c>
      <c r="N17">
        <v>0.01</v>
      </c>
    </row>
    <row r="18" spans="4:14" hidden="1" x14ac:dyDescent="0.25">
      <c r="D18">
        <v>5</v>
      </c>
      <c r="E18">
        <v>0.04</v>
      </c>
      <c r="F18">
        <v>0.91</v>
      </c>
      <c r="G18">
        <v>0.09</v>
      </c>
      <c r="I18" s="73"/>
      <c r="K18">
        <v>5</v>
      </c>
      <c r="L18">
        <v>0</v>
      </c>
      <c r="M18">
        <v>1</v>
      </c>
      <c r="N18">
        <v>0</v>
      </c>
    </row>
    <row r="19" spans="4:14" hidden="1" x14ac:dyDescent="0.25">
      <c r="D19">
        <v>6</v>
      </c>
      <c r="E19">
        <v>0.03</v>
      </c>
      <c r="F19">
        <v>0.94</v>
      </c>
      <c r="G19">
        <v>0.06</v>
      </c>
      <c r="I19" s="73"/>
      <c r="K19">
        <v>6</v>
      </c>
      <c r="L19">
        <v>0</v>
      </c>
      <c r="M19">
        <v>1</v>
      </c>
      <c r="N19">
        <v>0</v>
      </c>
    </row>
    <row r="20" spans="4:14" hidden="1" x14ac:dyDescent="0.25">
      <c r="D20">
        <v>7</v>
      </c>
      <c r="E20">
        <v>0.02</v>
      </c>
      <c r="F20">
        <v>0.96</v>
      </c>
      <c r="G20">
        <v>0.04</v>
      </c>
      <c r="I20" s="73"/>
      <c r="K20">
        <v>7</v>
      </c>
      <c r="L20">
        <v>0</v>
      </c>
      <c r="M20">
        <v>1</v>
      </c>
      <c r="N20">
        <v>0</v>
      </c>
    </row>
    <row r="21" spans="4:14" hidden="1" x14ac:dyDescent="0.25">
      <c r="D21">
        <v>8</v>
      </c>
      <c r="E21">
        <v>0.01</v>
      </c>
      <c r="F21">
        <v>0.97</v>
      </c>
      <c r="G21">
        <v>0.03</v>
      </c>
      <c r="I21" s="73"/>
      <c r="K21">
        <v>8</v>
      </c>
      <c r="L21">
        <v>0</v>
      </c>
      <c r="M21">
        <v>1</v>
      </c>
      <c r="N21">
        <v>0</v>
      </c>
    </row>
    <row r="22" spans="4:14" hidden="1" x14ac:dyDescent="0.25">
      <c r="D22">
        <v>9</v>
      </c>
      <c r="E22">
        <v>0.01</v>
      </c>
      <c r="F22">
        <v>0.98</v>
      </c>
      <c r="G22">
        <v>0.02</v>
      </c>
      <c r="I22" s="73"/>
      <c r="K22">
        <v>9</v>
      </c>
      <c r="L22">
        <v>0</v>
      </c>
      <c r="M22">
        <v>1</v>
      </c>
      <c r="N22">
        <v>0</v>
      </c>
    </row>
    <row r="23" spans="4:14" hidden="1" x14ac:dyDescent="0.25">
      <c r="D23">
        <v>10</v>
      </c>
      <c r="E23">
        <v>0.01</v>
      </c>
      <c r="F23">
        <v>0.99</v>
      </c>
      <c r="G23">
        <v>0.01</v>
      </c>
      <c r="I23" s="73"/>
    </row>
    <row r="24" spans="4:14" hidden="1" x14ac:dyDescent="0.25">
      <c r="D24">
        <v>11</v>
      </c>
      <c r="E24">
        <v>0</v>
      </c>
      <c r="F24">
        <v>1</v>
      </c>
      <c r="G24">
        <v>0.01</v>
      </c>
      <c r="I24" s="73"/>
    </row>
    <row r="25" spans="4:14" hidden="1" x14ac:dyDescent="0.25">
      <c r="D25">
        <v>12</v>
      </c>
      <c r="E25">
        <v>0</v>
      </c>
      <c r="F25">
        <v>1</v>
      </c>
      <c r="G25">
        <v>0.01</v>
      </c>
      <c r="I25" s="73"/>
    </row>
    <row r="26" spans="4:14" hidden="1" x14ac:dyDescent="0.25">
      <c r="D26">
        <v>13</v>
      </c>
      <c r="E26">
        <v>0</v>
      </c>
      <c r="F26">
        <v>1</v>
      </c>
      <c r="G26">
        <v>0</v>
      </c>
      <c r="I26" s="73"/>
    </row>
    <row r="27" spans="4:14" hidden="1" x14ac:dyDescent="0.25">
      <c r="D27">
        <v>14</v>
      </c>
      <c r="E27">
        <v>0</v>
      </c>
      <c r="F27">
        <v>1</v>
      </c>
      <c r="G27">
        <v>0</v>
      </c>
      <c r="I27" s="73"/>
    </row>
    <row r="28" spans="4:14" hidden="1" x14ac:dyDescent="0.25">
      <c r="D28">
        <v>15</v>
      </c>
      <c r="E28">
        <v>0</v>
      </c>
      <c r="F28">
        <v>1</v>
      </c>
      <c r="G28">
        <v>0</v>
      </c>
      <c r="I28" s="73"/>
    </row>
    <row r="29" spans="4:14" hidden="1" x14ac:dyDescent="0.25">
      <c r="D29">
        <v>16</v>
      </c>
      <c r="E29">
        <v>0</v>
      </c>
      <c r="F29">
        <v>1</v>
      </c>
      <c r="G29">
        <v>0</v>
      </c>
      <c r="I29" s="73"/>
    </row>
    <row r="30" spans="4:14" hidden="1" x14ac:dyDescent="0.25">
      <c r="D30">
        <v>17</v>
      </c>
      <c r="E30">
        <v>0</v>
      </c>
      <c r="F30">
        <v>1</v>
      </c>
      <c r="G30">
        <v>0</v>
      </c>
      <c r="I30" s="73"/>
    </row>
    <row r="31" spans="4:14" hidden="1" x14ac:dyDescent="0.25">
      <c r="D31">
        <v>18</v>
      </c>
      <c r="E31">
        <v>0</v>
      </c>
      <c r="F31">
        <v>1</v>
      </c>
      <c r="G31">
        <v>0</v>
      </c>
      <c r="I31" s="73"/>
    </row>
    <row r="32" spans="4:14" hidden="1" x14ac:dyDescent="0.25">
      <c r="D32">
        <v>19</v>
      </c>
      <c r="E32">
        <v>0</v>
      </c>
      <c r="F32">
        <v>1</v>
      </c>
      <c r="G32">
        <v>0</v>
      </c>
      <c r="I32" s="73"/>
    </row>
    <row r="33" spans="1:15" hidden="1" x14ac:dyDescent="0.25">
      <c r="D33">
        <v>20</v>
      </c>
      <c r="E33">
        <v>0</v>
      </c>
      <c r="F33">
        <v>1</v>
      </c>
      <c r="G33">
        <v>0</v>
      </c>
      <c r="I33" s="73"/>
    </row>
    <row r="34" spans="1:15" hidden="1" x14ac:dyDescent="0.25">
      <c r="D34">
        <v>21</v>
      </c>
      <c r="E34">
        <v>0</v>
      </c>
      <c r="F34">
        <v>1</v>
      </c>
      <c r="G34">
        <v>0</v>
      </c>
      <c r="I34" s="73"/>
    </row>
    <row r="35" spans="1:15" x14ac:dyDescent="0.25">
      <c r="I35" s="82"/>
    </row>
    <row r="36" spans="1:15" x14ac:dyDescent="0.25">
      <c r="I36" s="82"/>
    </row>
    <row r="37" spans="1:15" x14ac:dyDescent="0.25">
      <c r="I37" s="82"/>
    </row>
    <row r="38" spans="1:15" x14ac:dyDescent="0.25">
      <c r="A38" s="1" t="s">
        <v>95</v>
      </c>
    </row>
    <row r="40" spans="1:15" x14ac:dyDescent="0.25">
      <c r="A40" t="s">
        <v>12</v>
      </c>
      <c r="B40" t="s">
        <v>13</v>
      </c>
      <c r="D40" t="s">
        <v>12</v>
      </c>
      <c r="E40" t="s">
        <v>13</v>
      </c>
      <c r="F40" t="s">
        <v>14</v>
      </c>
      <c r="G40" t="s">
        <v>15</v>
      </c>
      <c r="I40" t="s">
        <v>12</v>
      </c>
      <c r="J40" t="s">
        <v>13</v>
      </c>
      <c r="L40" t="s">
        <v>12</v>
      </c>
      <c r="M40" t="s">
        <v>13</v>
      </c>
      <c r="N40" t="s">
        <v>14</v>
      </c>
      <c r="O40" t="s">
        <v>15</v>
      </c>
    </row>
    <row r="41" spans="1:15" x14ac:dyDescent="0.25">
      <c r="A41" t="s">
        <v>11</v>
      </c>
      <c r="D41" t="s">
        <v>17</v>
      </c>
      <c r="E41">
        <v>0.33</v>
      </c>
      <c r="I41" t="s">
        <v>16</v>
      </c>
      <c r="L41" t="s">
        <v>17</v>
      </c>
      <c r="M41">
        <v>0.67</v>
      </c>
    </row>
    <row r="42" spans="1:15" x14ac:dyDescent="0.25">
      <c r="A42" t="s">
        <v>18</v>
      </c>
      <c r="B42">
        <v>10</v>
      </c>
      <c r="D42" t="s">
        <v>19</v>
      </c>
      <c r="E42">
        <v>0.08</v>
      </c>
      <c r="I42" t="s">
        <v>18</v>
      </c>
      <c r="J42">
        <v>10</v>
      </c>
      <c r="L42" t="s">
        <v>19</v>
      </c>
      <c r="M42">
        <v>1.33</v>
      </c>
    </row>
    <row r="43" spans="1:15" ht="15.75" thickBot="1" x14ac:dyDescent="0.3">
      <c r="A43" t="s">
        <v>20</v>
      </c>
      <c r="B43">
        <v>15</v>
      </c>
      <c r="D43" t="s">
        <v>21</v>
      </c>
      <c r="E43">
        <v>0.75</v>
      </c>
      <c r="I43" t="s">
        <v>20</v>
      </c>
      <c r="J43">
        <v>15</v>
      </c>
      <c r="L43" t="s">
        <v>21</v>
      </c>
      <c r="M43">
        <v>2</v>
      </c>
    </row>
    <row r="44" spans="1:15" ht="15.75" thickBot="1" x14ac:dyDescent="0.3">
      <c r="A44" s="112" t="s">
        <v>22</v>
      </c>
      <c r="B44" s="113">
        <v>2</v>
      </c>
      <c r="D44" t="s">
        <v>23</v>
      </c>
      <c r="E44">
        <v>0.01</v>
      </c>
      <c r="F44">
        <v>0.5</v>
      </c>
      <c r="G44">
        <v>30</v>
      </c>
      <c r="I44" s="112" t="s">
        <v>22</v>
      </c>
      <c r="J44" s="113">
        <v>1</v>
      </c>
      <c r="L44" t="s">
        <v>23</v>
      </c>
      <c r="M44">
        <v>0.13</v>
      </c>
      <c r="N44">
        <v>8</v>
      </c>
      <c r="O44">
        <v>480</v>
      </c>
    </row>
    <row r="45" spans="1:15" x14ac:dyDescent="0.25">
      <c r="A45" t="s">
        <v>78</v>
      </c>
      <c r="B45">
        <v>12</v>
      </c>
      <c r="D45" t="s">
        <v>25</v>
      </c>
      <c r="E45">
        <v>0.08</v>
      </c>
      <c r="F45">
        <v>4.5</v>
      </c>
      <c r="G45">
        <v>270</v>
      </c>
      <c r="I45" t="s">
        <v>78</v>
      </c>
      <c r="J45">
        <v>12</v>
      </c>
      <c r="L45" t="s">
        <v>25</v>
      </c>
      <c r="M45">
        <v>0.2</v>
      </c>
      <c r="N45">
        <v>12</v>
      </c>
      <c r="O45">
        <v>720</v>
      </c>
    </row>
    <row r="46" spans="1:15" x14ac:dyDescent="0.25">
      <c r="A46" t="s">
        <v>79</v>
      </c>
      <c r="B46">
        <v>25</v>
      </c>
      <c r="D46" s="19" t="s">
        <v>80</v>
      </c>
      <c r="E46" s="19">
        <v>26.08</v>
      </c>
      <c r="I46" t="s">
        <v>79</v>
      </c>
      <c r="J46">
        <v>25</v>
      </c>
      <c r="L46" s="19" t="s">
        <v>80</v>
      </c>
      <c r="M46" s="19">
        <v>45.33</v>
      </c>
    </row>
    <row r="47" spans="1:15" x14ac:dyDescent="0.25">
      <c r="A47" t="s">
        <v>24</v>
      </c>
      <c r="D47" s="19" t="s">
        <v>81</v>
      </c>
      <c r="E47" s="19">
        <v>42.75</v>
      </c>
      <c r="I47" t="s">
        <v>24</v>
      </c>
      <c r="L47" s="19" t="s">
        <v>81</v>
      </c>
      <c r="M47" s="19">
        <v>62</v>
      </c>
    </row>
    <row r="49" spans="2:10" x14ac:dyDescent="0.25">
      <c r="C49" t="s">
        <v>48</v>
      </c>
      <c r="D49" t="s">
        <v>96</v>
      </c>
    </row>
    <row r="52" spans="2:10" x14ac:dyDescent="0.25">
      <c r="C52" t="s">
        <v>49</v>
      </c>
      <c r="D52" t="s">
        <v>97</v>
      </c>
      <c r="E52" t="s">
        <v>158</v>
      </c>
      <c r="F52" s="2">
        <f>J52*M44</f>
        <v>10.4</v>
      </c>
      <c r="J52">
        <v>80</v>
      </c>
    </row>
    <row r="53" spans="2:10" x14ac:dyDescent="0.25">
      <c r="D53" t="s">
        <v>99</v>
      </c>
      <c r="E53" t="s">
        <v>158</v>
      </c>
      <c r="F53" s="114">
        <f>F52*M46</f>
        <v>471.43200000000002</v>
      </c>
      <c r="G53" s="2"/>
    </row>
    <row r="54" spans="2:10" x14ac:dyDescent="0.25">
      <c r="F54" s="2"/>
      <c r="G54" s="2"/>
    </row>
    <row r="55" spans="2:10" x14ac:dyDescent="0.25">
      <c r="C55" t="s">
        <v>50</v>
      </c>
      <c r="D55" t="s">
        <v>97</v>
      </c>
      <c r="E55" t="s">
        <v>159</v>
      </c>
      <c r="F55" s="2">
        <f>J55*E44</f>
        <v>0.8</v>
      </c>
      <c r="J55">
        <v>80</v>
      </c>
    </row>
    <row r="56" spans="2:10" x14ac:dyDescent="0.25">
      <c r="D56" t="s">
        <v>99</v>
      </c>
      <c r="E56" t="s">
        <v>159</v>
      </c>
      <c r="F56" s="114">
        <f>F55*E46</f>
        <v>20.864000000000001</v>
      </c>
      <c r="G56" s="2"/>
    </row>
    <row r="57" spans="2:10" x14ac:dyDescent="0.25">
      <c r="F57" s="2"/>
      <c r="G57" s="2"/>
    </row>
    <row r="58" spans="2:10" x14ac:dyDescent="0.25">
      <c r="C58" t="s">
        <v>51</v>
      </c>
      <c r="D58" t="s">
        <v>100</v>
      </c>
    </row>
    <row r="59" spans="2:10" x14ac:dyDescent="0.25">
      <c r="D59" t="s">
        <v>98</v>
      </c>
      <c r="E59">
        <v>8</v>
      </c>
    </row>
    <row r="63" spans="2:10" x14ac:dyDescent="0.25">
      <c r="B63">
        <v>10</v>
      </c>
    </row>
    <row r="64" spans="2:10" x14ac:dyDescent="0.25">
      <c r="B64">
        <v>15</v>
      </c>
      <c r="C64">
        <v>4</v>
      </c>
    </row>
  </sheetData>
  <sortState ref="I7:M10">
    <sortCondition ref="M7:M1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44"/>
  <sheetViews>
    <sheetView workbookViewId="0">
      <selection activeCell="D26" sqref="D26"/>
    </sheetView>
  </sheetViews>
  <sheetFormatPr defaultRowHeight="15" x14ac:dyDescent="0.25"/>
  <cols>
    <col min="1" max="1" width="21.42578125" bestFit="1" customWidth="1"/>
    <col min="2" max="2" width="6.140625" bestFit="1" customWidth="1"/>
    <col min="3" max="3" width="5.28515625" bestFit="1" customWidth="1"/>
    <col min="4" max="4" width="31.85546875" bestFit="1" customWidth="1"/>
    <col min="5" max="5" width="7.7109375" customWidth="1"/>
    <col min="7" max="7" width="8.42578125" customWidth="1"/>
  </cols>
  <sheetData>
    <row r="1" spans="1:9" x14ac:dyDescent="0.25">
      <c r="A1" t="s">
        <v>150</v>
      </c>
    </row>
    <row r="2" spans="1:9" x14ac:dyDescent="0.25">
      <c r="B2" t="s">
        <v>53</v>
      </c>
      <c r="C2" t="s">
        <v>54</v>
      </c>
    </row>
    <row r="3" spans="1:9" x14ac:dyDescent="0.25">
      <c r="A3" t="s">
        <v>52</v>
      </c>
      <c r="B3">
        <v>10</v>
      </c>
    </row>
    <row r="4" spans="1:9" x14ac:dyDescent="0.25">
      <c r="A4" t="s">
        <v>55</v>
      </c>
      <c r="B4">
        <f>60/C4</f>
        <v>12</v>
      </c>
      <c r="C4">
        <v>5</v>
      </c>
    </row>
    <row r="6" spans="1:9" x14ac:dyDescent="0.25">
      <c r="A6" t="s">
        <v>12</v>
      </c>
      <c r="B6" t="s">
        <v>13</v>
      </c>
      <c r="D6" t="s">
        <v>12</v>
      </c>
      <c r="E6" t="s">
        <v>13</v>
      </c>
      <c r="F6" t="s">
        <v>14</v>
      </c>
      <c r="G6" t="s">
        <v>15</v>
      </c>
    </row>
    <row r="7" spans="1:9" x14ac:dyDescent="0.25">
      <c r="A7" t="s">
        <v>16</v>
      </c>
      <c r="D7" s="1" t="s">
        <v>17</v>
      </c>
      <c r="E7" s="1">
        <v>0.83</v>
      </c>
      <c r="F7" s="1"/>
      <c r="G7" s="1"/>
      <c r="H7" s="1" t="s">
        <v>51</v>
      </c>
    </row>
    <row r="8" spans="1:9" x14ac:dyDescent="0.25">
      <c r="A8" t="s">
        <v>18</v>
      </c>
      <c r="B8">
        <v>10</v>
      </c>
      <c r="D8" s="1" t="s">
        <v>19</v>
      </c>
      <c r="E8" s="1">
        <v>4.17</v>
      </c>
      <c r="F8" s="1"/>
      <c r="G8" s="1"/>
      <c r="H8" s="1" t="s">
        <v>48</v>
      </c>
    </row>
    <row r="9" spans="1:9" x14ac:dyDescent="0.25">
      <c r="A9" t="s">
        <v>20</v>
      </c>
      <c r="B9">
        <v>12</v>
      </c>
      <c r="D9" t="s">
        <v>21</v>
      </c>
      <c r="E9">
        <v>5</v>
      </c>
    </row>
    <row r="10" spans="1:9" x14ac:dyDescent="0.25">
      <c r="A10" t="s">
        <v>22</v>
      </c>
      <c r="B10">
        <v>1</v>
      </c>
      <c r="D10" s="1" t="s">
        <v>23</v>
      </c>
      <c r="E10" s="1">
        <v>0.42</v>
      </c>
      <c r="F10" s="1">
        <v>25</v>
      </c>
      <c r="G10" s="1">
        <v>1500</v>
      </c>
      <c r="H10" s="1" t="s">
        <v>49</v>
      </c>
    </row>
    <row r="11" spans="1:9" x14ac:dyDescent="0.25">
      <c r="A11" t="s">
        <v>24</v>
      </c>
      <c r="D11" s="1" t="s">
        <v>25</v>
      </c>
      <c r="E11" s="1">
        <v>0.5</v>
      </c>
      <c r="F11" s="1">
        <v>30</v>
      </c>
      <c r="G11" s="1">
        <v>1800</v>
      </c>
      <c r="H11" s="1" t="s">
        <v>50</v>
      </c>
    </row>
    <row r="13" spans="1:9" s="52" customFormat="1" ht="60" x14ac:dyDescent="0.25">
      <c r="D13" s="52" t="s">
        <v>26</v>
      </c>
      <c r="E13" s="52" t="s">
        <v>27</v>
      </c>
      <c r="F13" s="52" t="s">
        <v>28</v>
      </c>
      <c r="G13" s="52" t="s">
        <v>29</v>
      </c>
    </row>
    <row r="14" spans="1:9" x14ac:dyDescent="0.25">
      <c r="D14" s="1">
        <v>0</v>
      </c>
      <c r="E14" s="1">
        <v>0.17</v>
      </c>
      <c r="F14" s="85">
        <v>0.17</v>
      </c>
      <c r="G14" s="1">
        <v>0.83</v>
      </c>
      <c r="H14" s="1" t="s">
        <v>51</v>
      </c>
      <c r="I14" t="s">
        <v>152</v>
      </c>
    </row>
    <row r="15" spans="1:9" x14ac:dyDescent="0.25">
      <c r="D15">
        <v>1</v>
      </c>
      <c r="E15">
        <v>0.14000000000000001</v>
      </c>
      <c r="F15">
        <v>0.31</v>
      </c>
      <c r="G15">
        <v>0.69</v>
      </c>
      <c r="I15" t="s">
        <v>155</v>
      </c>
    </row>
    <row r="16" spans="1:9" x14ac:dyDescent="0.25">
      <c r="D16">
        <v>2</v>
      </c>
      <c r="E16">
        <v>0.12</v>
      </c>
      <c r="F16">
        <v>0.42</v>
      </c>
      <c r="G16">
        <v>0.57999999999999996</v>
      </c>
      <c r="I16" t="s">
        <v>153</v>
      </c>
    </row>
    <row r="17" spans="4:9" x14ac:dyDescent="0.25">
      <c r="D17">
        <v>3</v>
      </c>
      <c r="E17">
        <v>0.1</v>
      </c>
      <c r="F17">
        <v>0.52</v>
      </c>
      <c r="G17">
        <v>0.48</v>
      </c>
      <c r="I17" t="s">
        <v>154</v>
      </c>
    </row>
    <row r="18" spans="4:9" x14ac:dyDescent="0.25">
      <c r="D18">
        <v>4</v>
      </c>
      <c r="E18">
        <v>0.08</v>
      </c>
      <c r="F18">
        <v>0.6</v>
      </c>
      <c r="G18">
        <v>0.4</v>
      </c>
      <c r="I18" t="s">
        <v>156</v>
      </c>
    </row>
    <row r="19" spans="4:9" x14ac:dyDescent="0.25">
      <c r="D19">
        <v>5</v>
      </c>
      <c r="E19">
        <v>7.0000000000000007E-2</v>
      </c>
      <c r="F19">
        <v>0.67</v>
      </c>
      <c r="G19">
        <v>0.33</v>
      </c>
      <c r="I19" t="s">
        <v>157</v>
      </c>
    </row>
    <row r="20" spans="4:9" x14ac:dyDescent="0.25">
      <c r="D20">
        <v>6</v>
      </c>
      <c r="E20">
        <v>0.06</v>
      </c>
      <c r="F20">
        <v>0.72</v>
      </c>
      <c r="G20">
        <v>0.28000000000000003</v>
      </c>
    </row>
    <row r="21" spans="4:9" x14ac:dyDescent="0.25">
      <c r="D21">
        <v>7</v>
      </c>
      <c r="E21">
        <v>0.05</v>
      </c>
      <c r="F21">
        <v>0.77</v>
      </c>
      <c r="G21">
        <v>0.23</v>
      </c>
    </row>
    <row r="22" spans="4:9" x14ac:dyDescent="0.25">
      <c r="D22">
        <v>8</v>
      </c>
      <c r="E22">
        <v>0.04</v>
      </c>
      <c r="F22">
        <v>0.81</v>
      </c>
      <c r="G22">
        <v>0.19</v>
      </c>
    </row>
    <row r="23" spans="4:9" x14ac:dyDescent="0.25">
      <c r="D23">
        <v>9</v>
      </c>
      <c r="E23">
        <v>0.03</v>
      </c>
      <c r="F23">
        <v>0.84</v>
      </c>
      <c r="G23">
        <v>0.16</v>
      </c>
    </row>
    <row r="24" spans="4:9" x14ac:dyDescent="0.25">
      <c r="D24">
        <v>10</v>
      </c>
      <c r="E24">
        <v>0.03</v>
      </c>
      <c r="F24">
        <v>0.87</v>
      </c>
      <c r="G24">
        <v>0.13</v>
      </c>
    </row>
    <row r="25" spans="4:9" x14ac:dyDescent="0.25">
      <c r="D25">
        <v>11</v>
      </c>
      <c r="E25">
        <v>0.02</v>
      </c>
      <c r="F25">
        <v>0.89</v>
      </c>
      <c r="G25">
        <v>0.11</v>
      </c>
    </row>
    <row r="26" spans="4:9" x14ac:dyDescent="0.25">
      <c r="D26">
        <v>12</v>
      </c>
      <c r="E26">
        <v>0.02</v>
      </c>
      <c r="F26">
        <v>0.91</v>
      </c>
      <c r="G26">
        <v>0.09</v>
      </c>
    </row>
    <row r="27" spans="4:9" x14ac:dyDescent="0.25">
      <c r="D27">
        <v>13</v>
      </c>
      <c r="E27">
        <v>0.02</v>
      </c>
      <c r="F27">
        <v>0.92</v>
      </c>
      <c r="G27">
        <v>0.08</v>
      </c>
    </row>
    <row r="28" spans="4:9" x14ac:dyDescent="0.25">
      <c r="D28">
        <v>14</v>
      </c>
      <c r="E28">
        <v>0.01</v>
      </c>
      <c r="F28">
        <v>0.94</v>
      </c>
      <c r="G28">
        <v>0.06</v>
      </c>
    </row>
    <row r="29" spans="4:9" x14ac:dyDescent="0.25">
      <c r="D29">
        <v>15</v>
      </c>
      <c r="E29">
        <v>0.01</v>
      </c>
      <c r="F29">
        <v>0.95</v>
      </c>
      <c r="G29">
        <v>0.05</v>
      </c>
    </row>
    <row r="30" spans="4:9" x14ac:dyDescent="0.25">
      <c r="D30">
        <v>16</v>
      </c>
      <c r="E30">
        <v>0.01</v>
      </c>
      <c r="F30">
        <v>0.95</v>
      </c>
      <c r="G30">
        <v>0.05</v>
      </c>
    </row>
    <row r="31" spans="4:9" x14ac:dyDescent="0.25">
      <c r="D31">
        <v>17</v>
      </c>
      <c r="E31">
        <v>0.01</v>
      </c>
      <c r="F31">
        <v>0.96</v>
      </c>
      <c r="G31">
        <v>0.04</v>
      </c>
    </row>
    <row r="32" spans="4:9" x14ac:dyDescent="0.25">
      <c r="D32">
        <v>18</v>
      </c>
      <c r="E32">
        <v>0.01</v>
      </c>
      <c r="F32">
        <v>0.97</v>
      </c>
      <c r="G32">
        <v>0.03</v>
      </c>
    </row>
    <row r="33" spans="4:7" x14ac:dyDescent="0.25">
      <c r="D33">
        <v>19</v>
      </c>
      <c r="E33">
        <v>0.01</v>
      </c>
      <c r="F33">
        <v>0.97</v>
      </c>
      <c r="G33">
        <v>0.03</v>
      </c>
    </row>
    <row r="34" spans="4:7" x14ac:dyDescent="0.25">
      <c r="D34">
        <v>20</v>
      </c>
      <c r="E34">
        <v>0</v>
      </c>
      <c r="F34">
        <v>0.98</v>
      </c>
      <c r="G34">
        <v>0.02</v>
      </c>
    </row>
    <row r="35" spans="4:7" x14ac:dyDescent="0.25">
      <c r="D35">
        <v>21</v>
      </c>
      <c r="E35">
        <v>0</v>
      </c>
      <c r="F35">
        <v>0.98</v>
      </c>
      <c r="G35">
        <v>0.02</v>
      </c>
    </row>
    <row r="36" spans="4:7" x14ac:dyDescent="0.25">
      <c r="D36">
        <v>22</v>
      </c>
      <c r="E36">
        <v>0</v>
      </c>
      <c r="F36">
        <v>0.98</v>
      </c>
      <c r="G36">
        <v>0.02</v>
      </c>
    </row>
    <row r="37" spans="4:7" x14ac:dyDescent="0.25">
      <c r="D37">
        <v>23</v>
      </c>
      <c r="E37">
        <v>0</v>
      </c>
      <c r="F37">
        <v>0.99</v>
      </c>
      <c r="G37">
        <v>0.01</v>
      </c>
    </row>
    <row r="38" spans="4:7" x14ac:dyDescent="0.25">
      <c r="D38">
        <v>24</v>
      </c>
      <c r="E38">
        <v>0</v>
      </c>
      <c r="F38">
        <v>0.99</v>
      </c>
      <c r="G38">
        <v>0.01</v>
      </c>
    </row>
    <row r="39" spans="4:7" x14ac:dyDescent="0.25">
      <c r="D39">
        <v>25</v>
      </c>
      <c r="E39">
        <v>0</v>
      </c>
      <c r="F39">
        <v>1</v>
      </c>
      <c r="G39">
        <v>0.01</v>
      </c>
    </row>
    <row r="40" spans="4:7" x14ac:dyDescent="0.25">
      <c r="D40">
        <v>26</v>
      </c>
      <c r="E40">
        <v>0</v>
      </c>
      <c r="F40">
        <v>1</v>
      </c>
      <c r="G40">
        <v>0.01</v>
      </c>
    </row>
    <row r="41" spans="4:7" x14ac:dyDescent="0.25">
      <c r="D41">
        <v>27</v>
      </c>
      <c r="E41">
        <v>0</v>
      </c>
      <c r="F41">
        <v>1</v>
      </c>
      <c r="G41">
        <v>0.01</v>
      </c>
    </row>
    <row r="42" spans="4:7" x14ac:dyDescent="0.25">
      <c r="D42">
        <v>28</v>
      </c>
      <c r="E42">
        <v>0</v>
      </c>
      <c r="F42">
        <v>1</v>
      </c>
      <c r="G42">
        <v>0.01</v>
      </c>
    </row>
    <row r="43" spans="4:7" x14ac:dyDescent="0.25">
      <c r="D43">
        <v>29</v>
      </c>
      <c r="E43">
        <v>0</v>
      </c>
      <c r="F43">
        <v>1</v>
      </c>
      <c r="G43">
        <v>0</v>
      </c>
    </row>
    <row r="44" spans="4:7" x14ac:dyDescent="0.25">
      <c r="D44">
        <v>30</v>
      </c>
      <c r="E44">
        <v>0</v>
      </c>
      <c r="F44">
        <v>1</v>
      </c>
      <c r="G44">
        <v>0</v>
      </c>
    </row>
  </sheetData>
  <sheetProtection password="CC7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Notes</vt:lpstr>
      <vt:lpstr>Chp 14</vt:lpstr>
      <vt:lpstr>PPt p31</vt:lpstr>
      <vt:lpstr>SP 14-2</vt:lpstr>
      <vt:lpstr>P 14-19 to 22</vt:lpstr>
      <vt:lpstr>P 14-11</vt:lpstr>
      <vt:lpstr>P 14-24 to 26</vt:lpstr>
      <vt:lpstr>P 14-12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C. McCune</dc:creator>
  <cp:lastModifiedBy>Tiger</cp:lastModifiedBy>
  <dcterms:created xsi:type="dcterms:W3CDTF">2011-09-27T01:27:26Z</dcterms:created>
  <dcterms:modified xsi:type="dcterms:W3CDTF">2013-03-01T22:13:49Z</dcterms:modified>
  <cp:contentStatus/>
</cp:coreProperties>
</file>