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480" windowHeight="11010"/>
  </bookViews>
  <sheets>
    <sheet name="15-17" sheetId="1" r:id="rId1"/>
    <sheet name="15-28" sheetId="2" state="hidden" r:id="rId2"/>
    <sheet name="Sheet1" sheetId="3" r:id="rId3"/>
  </sheets>
  <calcPr calcId="145621"/>
</workbook>
</file>

<file path=xl/calcChain.xml><?xml version="1.0" encoding="utf-8"?>
<calcChain xmlns="http://schemas.openxmlformats.org/spreadsheetml/2006/main">
  <c r="I3" i="1" l="1"/>
  <c r="K4" i="1"/>
  <c r="D6" i="3"/>
  <c r="D5" i="3"/>
  <c r="D4" i="3"/>
  <c r="D3" i="3"/>
  <c r="F31" i="2"/>
  <c r="E21" i="2"/>
  <c r="U12" i="1"/>
  <c r="D11" i="1" s="1"/>
  <c r="I11" i="1" s="1"/>
  <c r="U11" i="1"/>
  <c r="D10" i="1"/>
  <c r="I10" i="1" s="1"/>
  <c r="U10" i="1"/>
  <c r="D9" i="1" s="1"/>
  <c r="I9" i="1" s="1"/>
  <c r="U9" i="1"/>
  <c r="D8" i="1"/>
  <c r="I8" i="1" s="1"/>
  <c r="U8" i="1"/>
  <c r="D7" i="1" s="1"/>
  <c r="U7" i="1"/>
  <c r="U6" i="1"/>
  <c r="U5" i="1"/>
  <c r="D4" i="1" s="1"/>
  <c r="U4" i="1"/>
  <c r="U13" i="1" s="1"/>
  <c r="AC12" i="1"/>
  <c r="AD12" i="1" s="1"/>
  <c r="E11" i="1" s="1"/>
  <c r="AC11" i="1"/>
  <c r="AD11" i="1" s="1"/>
  <c r="E10" i="1" s="1"/>
  <c r="H10" i="1" s="1"/>
  <c r="AC10" i="1"/>
  <c r="AD10" i="1" s="1"/>
  <c r="E9" i="1" s="1"/>
  <c r="AC9" i="1"/>
  <c r="AD9" i="1" s="1"/>
  <c r="E8" i="1" s="1"/>
  <c r="G8" i="1" s="1"/>
  <c r="AC8" i="1"/>
  <c r="AD8" i="1" s="1"/>
  <c r="E7" i="1" s="1"/>
  <c r="AC7" i="1"/>
  <c r="AD7" i="1" s="1"/>
  <c r="E6" i="1" s="1"/>
  <c r="AC6" i="1"/>
  <c r="AD6" i="1" s="1"/>
  <c r="E5" i="1" s="1"/>
  <c r="AC5" i="1"/>
  <c r="AD5" i="1" s="1"/>
  <c r="E4" i="1" s="1"/>
  <c r="AC4" i="1"/>
  <c r="AC13" i="1" s="1"/>
  <c r="AD13" i="1" s="1"/>
  <c r="K16" i="2"/>
  <c r="E3" i="2"/>
  <c r="I3" i="2" s="1"/>
  <c r="K17" i="2"/>
  <c r="E4" i="2"/>
  <c r="G4" i="2" s="1"/>
  <c r="K18" i="2"/>
  <c r="E5" i="2"/>
  <c r="G5" i="2" s="1"/>
  <c r="D3" i="2"/>
  <c r="D5" i="2"/>
  <c r="F7" i="2"/>
  <c r="C7" i="2"/>
  <c r="I6" i="2"/>
  <c r="E14" i="2"/>
  <c r="K15" i="2"/>
  <c r="K19" i="2" s="1"/>
  <c r="K8" i="1"/>
  <c r="K11" i="1"/>
  <c r="K45" i="1"/>
  <c r="K44" i="1"/>
  <c r="K43" i="1"/>
  <c r="N3" i="1"/>
  <c r="O3" i="1" s="1"/>
  <c r="P3" i="1" s="1"/>
  <c r="Q3" i="1" s="1"/>
  <c r="R3" i="1" s="1"/>
  <c r="S3" i="1" s="1"/>
  <c r="T3" i="1" s="1"/>
  <c r="V3" i="1" s="1"/>
  <c r="W3" i="1" s="1"/>
  <c r="X3" i="1" s="1"/>
  <c r="Y3" i="1" s="1"/>
  <c r="Z3" i="1" s="1"/>
  <c r="AA3" i="1" s="1"/>
  <c r="AB3" i="1" s="1"/>
  <c r="N13" i="1"/>
  <c r="S13" i="1"/>
  <c r="M13" i="1"/>
  <c r="O13" i="1"/>
  <c r="P13" i="1"/>
  <c r="Q13" i="1"/>
  <c r="R13" i="1"/>
  <c r="T13" i="1"/>
  <c r="F24" i="1"/>
  <c r="D24" i="1"/>
  <c r="F12" i="1"/>
  <c r="K12" i="1"/>
  <c r="H8" i="1"/>
  <c r="G7" i="1"/>
  <c r="H6" i="1"/>
  <c r="H4" i="1"/>
  <c r="G5" i="1"/>
  <c r="I5" i="2"/>
  <c r="H5" i="2"/>
  <c r="G3" i="2"/>
  <c r="H3" i="2"/>
  <c r="G10" i="1"/>
  <c r="K42" i="1"/>
  <c r="D4" i="2"/>
  <c r="H4" i="2"/>
  <c r="D7" i="2"/>
  <c r="E12" i="2"/>
  <c r="I5" i="1" l="1"/>
  <c r="H5" i="1"/>
  <c r="I7" i="1"/>
  <c r="H7" i="1"/>
  <c r="H9" i="1"/>
  <c r="G9" i="1"/>
  <c r="G11" i="1"/>
  <c r="H11" i="1"/>
  <c r="E6" i="2"/>
  <c r="F32" i="2"/>
  <c r="G4" i="1"/>
  <c r="I4" i="1"/>
  <c r="G6" i="1"/>
  <c r="I6" i="1"/>
  <c r="E22" i="2"/>
  <c r="I4" i="2"/>
  <c r="E7" i="2"/>
  <c r="D3" i="1"/>
  <c r="D12" i="1" s="1"/>
  <c r="AD4" i="1"/>
  <c r="E3" i="1" s="1"/>
  <c r="E23" i="2" l="1"/>
  <c r="E24" i="2"/>
  <c r="H7" i="2"/>
  <c r="E16" i="2" s="1"/>
  <c r="G7" i="2"/>
  <c r="E17" i="2" s="1"/>
  <c r="E13" i="2"/>
  <c r="I12" i="1"/>
  <c r="J12" i="1" s="1"/>
  <c r="E12" i="1"/>
  <c r="H3" i="1"/>
  <c r="G3" i="1"/>
  <c r="I7" i="2"/>
  <c r="H6" i="2"/>
  <c r="G6" i="2"/>
  <c r="J7" i="2" l="1"/>
  <c r="E19" i="2" s="1"/>
  <c r="E18" i="2"/>
  <c r="E20" i="2"/>
  <c r="E15" i="2"/>
  <c r="J17" i="1"/>
  <c r="H12" i="1"/>
  <c r="J20" i="1"/>
  <c r="V13" i="1"/>
  <c r="Z13" i="1"/>
  <c r="AB13" i="1"/>
  <c r="W13" i="1"/>
  <c r="X13" i="1"/>
  <c r="Y13" i="1"/>
  <c r="AA13" i="1"/>
</calcChain>
</file>

<file path=xl/sharedStrings.xml><?xml version="1.0" encoding="utf-8"?>
<sst xmlns="http://schemas.openxmlformats.org/spreadsheetml/2006/main" count="186" uniqueCount="112">
  <si>
    <t>15-17</t>
  </si>
  <si>
    <t>Project Planning Budget</t>
  </si>
  <si>
    <t>Weeks</t>
  </si>
  <si>
    <t>Activity</t>
  </si>
  <si>
    <t>Percent Complete</t>
  </si>
  <si>
    <t>Budgeted Cost for Work Scheduled (PV)</t>
  </si>
  <si>
    <t>Budgeted Cost for Work Performed (EV)</t>
  </si>
  <si>
    <t>Actual Cost for Work Performed (AC)</t>
  </si>
  <si>
    <t>Cost Variance = 4-5</t>
  </si>
  <si>
    <t>Schedule Variance = 4-3</t>
  </si>
  <si>
    <t>Cost at completion</t>
  </si>
  <si>
    <t>Cost to completion</t>
  </si>
  <si>
    <t>Wks to Complete</t>
  </si>
  <si>
    <t>AB</t>
  </si>
  <si>
    <t>AC</t>
  </si>
  <si>
    <t>AD</t>
  </si>
  <si>
    <t>BC</t>
  </si>
  <si>
    <t>BE</t>
  </si>
  <si>
    <t>CF</t>
  </si>
  <si>
    <t>DF</t>
  </si>
  <si>
    <t>EF</t>
  </si>
  <si>
    <t>FG</t>
  </si>
  <si>
    <t>Time to Completion=</t>
  </si>
  <si>
    <t>Column 5</t>
  </si>
  <si>
    <t>Cost at completion = rate of spending X Total budget      =</t>
  </si>
  <si>
    <t>Column 4</t>
  </si>
  <si>
    <t>x        (     ) =</t>
  </si>
  <si>
    <t>% Complete</t>
  </si>
  <si>
    <t>Actual Cost</t>
  </si>
  <si>
    <t>Week Remain</t>
  </si>
  <si>
    <t>BCWP</t>
  </si>
  <si>
    <t>labor &amp; mat</t>
  </si>
  <si>
    <t>profit</t>
  </si>
  <si>
    <t>Total</t>
  </si>
  <si>
    <t>Original CP</t>
  </si>
  <si>
    <t>B7</t>
  </si>
  <si>
    <t>7,9</t>
  </si>
  <si>
    <t>0,7</t>
  </si>
  <si>
    <t>E2</t>
  </si>
  <si>
    <t>7,11</t>
  </si>
  <si>
    <t>9,11</t>
  </si>
  <si>
    <t>Start</t>
  </si>
  <si>
    <t>A</t>
  </si>
  <si>
    <t>0,10</t>
  </si>
  <si>
    <t>C10</t>
  </si>
  <si>
    <t>11,14</t>
  </si>
  <si>
    <t>0,8</t>
  </si>
  <si>
    <t>14,15</t>
  </si>
  <si>
    <t>8,13</t>
  </si>
  <si>
    <t>F</t>
  </si>
  <si>
    <t>G</t>
  </si>
  <si>
    <t>D8</t>
  </si>
  <si>
    <t>At 8 weeks</t>
  </si>
  <si>
    <t>Orig CP</t>
  </si>
  <si>
    <t>New CP</t>
  </si>
  <si>
    <t>0,1</t>
  </si>
  <si>
    <t>0,0</t>
  </si>
  <si>
    <t>0,2</t>
  </si>
  <si>
    <t>1,3</t>
  </si>
  <si>
    <t>0,4</t>
  </si>
  <si>
    <t>4,7</t>
  </si>
  <si>
    <t>7,8</t>
  </si>
  <si>
    <t>1,6</t>
  </si>
  <si>
    <t>15-28</t>
  </si>
  <si>
    <t>Cost at completion (EAC)</t>
  </si>
  <si>
    <t>B</t>
  </si>
  <si>
    <t>C</t>
  </si>
  <si>
    <t>D</t>
  </si>
  <si>
    <t>BCWS:</t>
  </si>
  <si>
    <t>BCWP:</t>
  </si>
  <si>
    <t>ACWP:</t>
  </si>
  <si>
    <t>BAC:</t>
  </si>
  <si>
    <t>SV ($):</t>
  </si>
  <si>
    <t>CV ($):</t>
  </si>
  <si>
    <t>EAC =</t>
  </si>
  <si>
    <t>([ACWP/BCWP]XBAC):</t>
  </si>
  <si>
    <t>ETC:</t>
  </si>
  <si>
    <t>VAC:</t>
  </si>
  <si>
    <t>VAC = BAC - EAC</t>
  </si>
  <si>
    <t>% COMPLETE:</t>
  </si>
  <si>
    <t>% $$ SPENT</t>
  </si>
  <si>
    <t>CPI:</t>
  </si>
  <si>
    <t>CPI = EV / AC</t>
  </si>
  <si>
    <t>SPI:</t>
  </si>
  <si>
    <t>SPI = EV / PV</t>
  </si>
  <si>
    <t>CPI</t>
  </si>
  <si>
    <t>EV</t>
  </si>
  <si>
    <t>SPI</t>
  </si>
  <si>
    <t>PV</t>
  </si>
  <si>
    <t>BAC</t>
  </si>
  <si>
    <t>VAC=</t>
  </si>
  <si>
    <t>% $$ SPENT=</t>
  </si>
  <si>
    <t>Off</t>
  </si>
  <si>
    <t>Worse</t>
  </si>
  <si>
    <t>Gov. Stnd</t>
  </si>
  <si>
    <t>SUB</t>
  </si>
  <si>
    <t>ACWP</t>
  </si>
  <si>
    <t>Actual Cost of Work Performed</t>
  </si>
  <si>
    <t>Budget At Completion</t>
  </si>
  <si>
    <t>Budgeted Cost of Work Performed</t>
  </si>
  <si>
    <t>BCWS</t>
  </si>
  <si>
    <t>Budgeted Cost of Work Scheduled</t>
  </si>
  <si>
    <t>CV</t>
  </si>
  <si>
    <t>Cost Variance</t>
  </si>
  <si>
    <t>EAC</t>
  </si>
  <si>
    <t>Estimate at Completion</t>
  </si>
  <si>
    <t>EMV</t>
  </si>
  <si>
    <t>Expected Monetary Value</t>
  </si>
  <si>
    <t>ETC</t>
  </si>
  <si>
    <t>Estimate to Complete</t>
  </si>
  <si>
    <t>Earned Value</t>
  </si>
  <si>
    <t>Planned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</si>
</sst>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164" formatCode="&quot;$&quot;#,##0"/>
    <numFmt numFmtId="172" formatCode="0.0"/>
    <numFmt numFmtId="173" formatCode="&quot;$&quot;#,##0.00"/>
  </numFmts>
  <fonts count="30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1"/>
      <color indexed="12"/>
      <name val="Calibri"/>
      <family val="2"/>
    </font>
    <font>
      <sz val="10"/>
      <name val="Arial"/>
      <family val="2"/>
    </font>
    <font>
      <b/>
      <sz val="11"/>
      <color indexed="12"/>
      <name val="Arial Black"/>
      <family val="2"/>
    </font>
    <font>
      <sz val="11"/>
      <name val="Calibri"/>
      <family val="2"/>
    </font>
    <font>
      <b/>
      <sz val="10"/>
      <name val="Arial"/>
      <family val="2"/>
    </font>
    <font>
      <sz val="9.5"/>
      <color indexed="8"/>
      <name val="Arial"/>
      <family val="2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35">
    <xf numFmtId="0" fontId="0" fillId="0" borderId="0" xfId="0"/>
    <xf numFmtId="0" fontId="18" fillId="24" borderId="0" xfId="0" applyFont="1" applyFill="1" applyBorder="1"/>
    <xf numFmtId="0" fontId="19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9" fontId="20" fillId="0" borderId="0" xfId="39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9" fontId="21" fillId="0" borderId="0" xfId="39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72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wrapText="1"/>
    </xf>
    <xf numFmtId="16" fontId="19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164" fontId="20" fillId="0" borderId="0" xfId="0" applyNumberFormat="1" applyFont="1" applyFill="1" applyBorder="1" applyAlignment="1">
      <alignment horizontal="center"/>
    </xf>
    <xf numFmtId="172" fontId="23" fillId="0" borderId="0" xfId="0" applyNumberFormat="1" applyFont="1" applyFill="1" applyAlignment="1">
      <alignment horizontal="center"/>
    </xf>
    <xf numFmtId="0" fontId="19" fillId="25" borderId="0" xfId="0" applyFont="1" applyFill="1" applyBorder="1" applyAlignment="1">
      <alignment horizontal="center"/>
    </xf>
    <xf numFmtId="164" fontId="19" fillId="0" borderId="10" xfId="0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172" fontId="23" fillId="0" borderId="11" xfId="0" applyNumberFormat="1" applyFont="1" applyFill="1" applyBorder="1" applyAlignment="1">
      <alignment horizontal="center"/>
    </xf>
    <xf numFmtId="164" fontId="21" fillId="0" borderId="12" xfId="0" applyNumberFormat="1" applyFont="1" applyFill="1" applyBorder="1" applyAlignment="1">
      <alignment horizontal="center"/>
    </xf>
    <xf numFmtId="164" fontId="20" fillId="0" borderId="0" xfId="0" quotePrefix="1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20" fillId="0" borderId="0" xfId="0" applyNumberFormat="1" applyFont="1" applyFill="1" applyBorder="1" applyAlignment="1">
      <alignment horizontal="left"/>
    </xf>
    <xf numFmtId="16" fontId="0" fillId="0" borderId="0" xfId="0" applyNumberFormat="1" applyFill="1" applyBorder="1"/>
    <xf numFmtId="0" fontId="20" fillId="26" borderId="14" xfId="0" applyFont="1" applyFill="1" applyBorder="1" applyAlignment="1">
      <alignment horizontal="center"/>
    </xf>
    <xf numFmtId="0" fontId="20" fillId="26" borderId="15" xfId="0" applyFont="1" applyFill="1" applyBorder="1" applyAlignment="1">
      <alignment horizontal="center"/>
    </xf>
    <xf numFmtId="0" fontId="20" fillId="26" borderId="16" xfId="0" applyFont="1" applyFill="1" applyBorder="1" applyAlignment="1">
      <alignment horizontal="center"/>
    </xf>
    <xf numFmtId="0" fontId="20" fillId="0" borderId="0" xfId="0" applyFont="1" applyFill="1" applyBorder="1"/>
    <xf numFmtId="0" fontId="20" fillId="26" borderId="17" xfId="0" applyFont="1" applyFill="1" applyBorder="1" applyAlignment="1">
      <alignment horizontal="center"/>
    </xf>
    <xf numFmtId="0" fontId="19" fillId="26" borderId="0" xfId="0" quotePrefix="1" applyFont="1" applyFill="1" applyBorder="1" applyAlignment="1">
      <alignment horizontal="center"/>
    </xf>
    <xf numFmtId="0" fontId="19" fillId="26" borderId="0" xfId="0" applyFont="1" applyFill="1" applyBorder="1" applyAlignment="1">
      <alignment horizontal="center"/>
    </xf>
    <xf numFmtId="0" fontId="20" fillId="26" borderId="18" xfId="0" applyFont="1" applyFill="1" applyBorder="1" applyAlignment="1">
      <alignment horizontal="center"/>
    </xf>
    <xf numFmtId="0" fontId="19" fillId="26" borderId="17" xfId="0" applyFont="1" applyFill="1" applyBorder="1" applyAlignment="1">
      <alignment horizontal="center"/>
    </xf>
    <xf numFmtId="9" fontId="20" fillId="26" borderId="0" xfId="39" applyFont="1" applyFill="1" applyBorder="1" applyAlignment="1">
      <alignment horizontal="center"/>
    </xf>
    <xf numFmtId="42" fontId="20" fillId="26" borderId="0" xfId="0" applyNumberFormat="1" applyFont="1" applyFill="1" applyBorder="1" applyAlignment="1">
      <alignment horizontal="center"/>
    </xf>
    <xf numFmtId="0" fontId="20" fillId="26" borderId="0" xfId="0" applyFont="1" applyFill="1" applyBorder="1" applyAlignment="1">
      <alignment horizontal="center"/>
    </xf>
    <xf numFmtId="0" fontId="0" fillId="26" borderId="0" xfId="0" applyFill="1" applyBorder="1"/>
    <xf numFmtId="0" fontId="17" fillId="0" borderId="0" xfId="0" applyFont="1" applyFill="1" applyBorder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24" fillId="0" borderId="0" xfId="0" applyFont="1" applyFill="1" applyBorder="1" applyAlignment="1">
      <alignment horizontal="center"/>
    </xf>
    <xf numFmtId="0" fontId="17" fillId="0" borderId="0" xfId="0" applyFont="1"/>
    <xf numFmtId="0" fontId="20" fillId="26" borderId="18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16" fontId="23" fillId="0" borderId="0" xfId="0" applyNumberFormat="1" applyFont="1" applyFill="1" applyBorder="1"/>
    <xf numFmtId="16" fontId="23" fillId="0" borderId="0" xfId="0" applyNumberFormat="1" applyFont="1" applyFill="1" applyBorder="1" applyAlignment="1">
      <alignment horizontal="left"/>
    </xf>
    <xf numFmtId="0" fontId="23" fillId="0" borderId="0" xfId="0" applyFont="1" applyFill="1" applyBorder="1"/>
    <xf numFmtId="42" fontId="20" fillId="26" borderId="10" xfId="0" applyNumberFormat="1" applyFont="1" applyFill="1" applyBorder="1" applyAlignment="1">
      <alignment horizontal="center"/>
    </xf>
    <xf numFmtId="0" fontId="0" fillId="26" borderId="19" xfId="0" applyFill="1" applyBorder="1" applyAlignment="1">
      <alignment horizontal="center"/>
    </xf>
    <xf numFmtId="0" fontId="0" fillId="26" borderId="13" xfId="0" applyFill="1" applyBorder="1" applyAlignment="1">
      <alignment horizontal="center"/>
    </xf>
    <xf numFmtId="0" fontId="0" fillId="26" borderId="2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6" borderId="14" xfId="0" applyFill="1" applyBorder="1"/>
    <xf numFmtId="0" fontId="0" fillId="26" borderId="15" xfId="0" applyFill="1" applyBorder="1"/>
    <xf numFmtId="0" fontId="0" fillId="26" borderId="15" xfId="0" applyFill="1" applyBorder="1" applyAlignment="1">
      <alignment horizontal="center"/>
    </xf>
    <xf numFmtId="0" fontId="0" fillId="26" borderId="16" xfId="0" applyFill="1" applyBorder="1" applyAlignment="1">
      <alignment horizontal="center"/>
    </xf>
    <xf numFmtId="0" fontId="0" fillId="26" borderId="17" xfId="0" applyFill="1" applyBorder="1"/>
    <xf numFmtId="0" fontId="25" fillId="26" borderId="0" xfId="0" applyFont="1" applyFill="1" applyBorder="1" applyAlignment="1">
      <alignment horizontal="center"/>
    </xf>
    <xf numFmtId="0" fontId="0" fillId="26" borderId="0" xfId="0" applyFill="1" applyBorder="1" applyAlignment="1">
      <alignment horizontal="center"/>
    </xf>
    <xf numFmtId="0" fontId="0" fillId="26" borderId="18" xfId="0" applyFill="1" applyBorder="1" applyAlignment="1">
      <alignment horizontal="center"/>
    </xf>
    <xf numFmtId="0" fontId="0" fillId="26" borderId="0" xfId="0" applyFill="1" applyBorder="1" applyAlignment="1">
      <alignment horizontal="left"/>
    </xf>
    <xf numFmtId="0" fontId="25" fillId="26" borderId="0" xfId="0" applyFont="1" applyFill="1" applyBorder="1" applyAlignment="1">
      <alignment horizontal="left" indent="1"/>
    </xf>
    <xf numFmtId="0" fontId="0" fillId="26" borderId="0" xfId="0" applyFill="1" applyBorder="1" applyAlignment="1">
      <alignment horizontal="right"/>
    </xf>
    <xf numFmtId="0" fontId="25" fillId="26" borderId="0" xfId="0" applyFont="1" applyFill="1" applyBorder="1" applyAlignment="1">
      <alignment horizontal="left"/>
    </xf>
    <xf numFmtId="0" fontId="25" fillId="26" borderId="18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6" borderId="19" xfId="0" applyFill="1" applyBorder="1"/>
    <xf numFmtId="0" fontId="0" fillId="26" borderId="13" xfId="0" applyFill="1" applyBorder="1"/>
    <xf numFmtId="0" fontId="26" fillId="26" borderId="0" xfId="0" applyFont="1" applyFill="1" applyBorder="1" applyAlignment="1">
      <alignment horizontal="left" indent="1"/>
    </xf>
    <xf numFmtId="0" fontId="20" fillId="26" borderId="14" xfId="0" applyFont="1" applyFill="1" applyBorder="1" applyAlignment="1">
      <alignment wrapText="1"/>
    </xf>
    <xf numFmtId="0" fontId="19" fillId="26" borderId="15" xfId="0" applyFont="1" applyFill="1" applyBorder="1" applyAlignment="1">
      <alignment horizontal="center" wrapText="1"/>
    </xf>
    <xf numFmtId="0" fontId="19" fillId="26" borderId="16" xfId="0" applyFont="1" applyFill="1" applyBorder="1" applyAlignment="1">
      <alignment horizontal="center" wrapText="1"/>
    </xf>
    <xf numFmtId="0" fontId="27" fillId="26" borderId="17" xfId="0" applyFont="1" applyFill="1" applyBorder="1" applyAlignment="1">
      <alignment horizontal="center"/>
    </xf>
    <xf numFmtId="0" fontId="24" fillId="26" borderId="0" xfId="0" applyFont="1" applyFill="1" applyBorder="1" applyAlignment="1">
      <alignment horizontal="center"/>
    </xf>
    <xf numFmtId="9" fontId="24" fillId="26" borderId="0" xfId="39" applyFont="1" applyFill="1" applyBorder="1" applyAlignment="1">
      <alignment horizontal="center"/>
    </xf>
    <xf numFmtId="164" fontId="24" fillId="26" borderId="0" xfId="0" applyNumberFormat="1" applyFont="1" applyFill="1" applyBorder="1" applyAlignment="1">
      <alignment horizontal="center"/>
    </xf>
    <xf numFmtId="0" fontId="24" fillId="26" borderId="18" xfId="0" applyFont="1" applyFill="1" applyBorder="1" applyAlignment="1">
      <alignment horizontal="center"/>
    </xf>
    <xf numFmtId="0" fontId="26" fillId="0" borderId="0" xfId="0" applyFont="1" applyFill="1" applyAlignment="1">
      <alignment wrapText="1"/>
    </xf>
    <xf numFmtId="0" fontId="27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4" fillId="26" borderId="17" xfId="0" applyFont="1" applyFill="1" applyBorder="1" applyAlignment="1">
      <alignment horizontal="center"/>
    </xf>
    <xf numFmtId="0" fontId="26" fillId="0" borderId="0" xfId="0" applyFont="1" applyFill="1"/>
    <xf numFmtId="9" fontId="1" fillId="26" borderId="0" xfId="39" applyFill="1" applyBorder="1" applyAlignment="1">
      <alignment horizontal="center"/>
    </xf>
    <xf numFmtId="164" fontId="24" fillId="26" borderId="10" xfId="0" applyNumberFormat="1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/>
    </xf>
    <xf numFmtId="0" fontId="26" fillId="26" borderId="0" xfId="0" applyFont="1" applyFill="1" applyBorder="1"/>
    <xf numFmtId="164" fontId="27" fillId="26" borderId="0" xfId="0" applyNumberFormat="1" applyFont="1" applyFill="1" applyBorder="1" applyAlignment="1">
      <alignment horizontal="center"/>
    </xf>
    <xf numFmtId="164" fontId="27" fillId="26" borderId="18" xfId="0" applyNumberFormat="1" applyFont="1" applyFill="1" applyBorder="1" applyAlignment="1">
      <alignment horizontal="center"/>
    </xf>
    <xf numFmtId="0" fontId="21" fillId="26" borderId="0" xfId="0" applyFont="1" applyFill="1" applyBorder="1" applyAlignment="1">
      <alignment horizontal="center"/>
    </xf>
    <xf numFmtId="164" fontId="20" fillId="26" borderId="0" xfId="0" quotePrefix="1" applyNumberFormat="1" applyFont="1" applyFill="1" applyBorder="1" applyAlignment="1">
      <alignment horizontal="left"/>
    </xf>
    <xf numFmtId="164" fontId="20" fillId="26" borderId="0" xfId="0" applyNumberFormat="1" applyFont="1" applyFill="1" applyBorder="1" applyAlignment="1">
      <alignment horizontal="center"/>
    </xf>
    <xf numFmtId="0" fontId="20" fillId="26" borderId="13" xfId="0" applyFont="1" applyFill="1" applyBorder="1" applyAlignment="1">
      <alignment horizontal="center"/>
    </xf>
    <xf numFmtId="164" fontId="20" fillId="26" borderId="18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0" fontId="24" fillId="26" borderId="19" xfId="0" applyFont="1" applyFill="1" applyBorder="1" applyAlignment="1">
      <alignment horizontal="center"/>
    </xf>
    <xf numFmtId="0" fontId="21" fillId="26" borderId="13" xfId="0" applyFont="1" applyFill="1" applyBorder="1" applyAlignment="1">
      <alignment horizontal="center"/>
    </xf>
    <xf numFmtId="164" fontId="20" fillId="26" borderId="13" xfId="0" applyNumberFormat="1" applyFont="1" applyFill="1" applyBorder="1" applyAlignment="1">
      <alignment horizontal="left"/>
    </xf>
    <xf numFmtId="164" fontId="20" fillId="26" borderId="13" xfId="0" applyNumberFormat="1" applyFont="1" applyFill="1" applyBorder="1" applyAlignment="1">
      <alignment horizontal="center"/>
    </xf>
    <xf numFmtId="164" fontId="20" fillId="26" borderId="20" xfId="0" applyNumberFormat="1" applyFont="1" applyFill="1" applyBorder="1" applyAlignment="1">
      <alignment horizontal="center"/>
    </xf>
    <xf numFmtId="9" fontId="1" fillId="0" borderId="0" xfId="39"/>
    <xf numFmtId="164" fontId="0" fillId="0" borderId="0" xfId="0" applyNumberFormat="1" applyAlignment="1">
      <alignment horizontal="center"/>
    </xf>
    <xf numFmtId="16" fontId="27" fillId="0" borderId="0" xfId="0" applyNumberFormat="1" applyFont="1" applyFill="1" applyBorder="1" applyAlignment="1">
      <alignment horizontal="center"/>
    </xf>
    <xf numFmtId="0" fontId="0" fillId="0" borderId="0" xfId="0" quotePrefix="1" applyAlignment="1">
      <alignment horizontal="left"/>
    </xf>
    <xf numFmtId="0" fontId="28" fillId="0" borderId="0" xfId="0" applyFont="1" applyAlignment="1">
      <alignment horizontal="left"/>
    </xf>
    <xf numFmtId="9" fontId="0" fillId="0" borderId="0" xfId="0" applyNumberFormat="1" applyAlignment="1">
      <alignment horizontal="center"/>
    </xf>
    <xf numFmtId="9" fontId="1" fillId="0" borderId="0" xfId="39" applyAlignment="1">
      <alignment horizontal="center"/>
    </xf>
    <xf numFmtId="0" fontId="28" fillId="0" borderId="0" xfId="0" applyFont="1"/>
    <xf numFmtId="2" fontId="0" fillId="0" borderId="0" xfId="0" applyNumberFormat="1" applyAlignment="1">
      <alignment horizontal="center"/>
    </xf>
    <xf numFmtId="164" fontId="0" fillId="0" borderId="0" xfId="0" applyNumberFormat="1" applyFill="1"/>
    <xf numFmtId="2" fontId="20" fillId="0" borderId="0" xfId="0" applyNumberFormat="1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6" fillId="27" borderId="14" xfId="0" applyFont="1" applyFill="1" applyBorder="1" applyAlignment="1">
      <alignment horizontal="center"/>
    </xf>
    <xf numFmtId="0" fontId="16" fillId="27" borderId="15" xfId="0" applyFont="1" applyFill="1" applyBorder="1" applyAlignment="1">
      <alignment horizontal="center"/>
    </xf>
    <xf numFmtId="0" fontId="16" fillId="27" borderId="16" xfId="0" applyFont="1" applyFill="1" applyBorder="1" applyAlignment="1">
      <alignment horizontal="center"/>
    </xf>
    <xf numFmtId="0" fontId="16" fillId="27" borderId="19" xfId="0" applyFont="1" applyFill="1" applyBorder="1" applyAlignment="1">
      <alignment horizontal="center"/>
    </xf>
    <xf numFmtId="0" fontId="16" fillId="27" borderId="13" xfId="0" applyFont="1" applyFill="1" applyBorder="1" applyAlignment="1">
      <alignment horizontal="center"/>
    </xf>
    <xf numFmtId="0" fontId="16" fillId="27" borderId="20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16" fontId="19" fillId="0" borderId="22" xfId="0" applyNumberFormat="1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164" fontId="21" fillId="0" borderId="23" xfId="0" applyNumberFormat="1" applyFont="1" applyFill="1" applyBorder="1" applyAlignment="1">
      <alignment horizontal="center"/>
    </xf>
    <xf numFmtId="0" fontId="20" fillId="0" borderId="0" xfId="0" applyFont="1"/>
    <xf numFmtId="173" fontId="21" fillId="0" borderId="0" xfId="0" applyNumberFormat="1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27</xdr:row>
      <xdr:rowOff>114300</xdr:rowOff>
    </xdr:from>
    <xdr:to>
      <xdr:col>3</xdr:col>
      <xdr:colOff>619125</xdr:colOff>
      <xdr:row>30</xdr:row>
      <xdr:rowOff>104775</xdr:rowOff>
    </xdr:to>
    <xdr:sp macro="" textlink="">
      <xdr:nvSpPr>
        <xdr:cNvPr id="1301" name="Line 1"/>
        <xdr:cNvSpPr>
          <a:spLocks noChangeShapeType="1"/>
        </xdr:cNvSpPr>
      </xdr:nvSpPr>
      <xdr:spPr bwMode="auto">
        <a:xfrm flipV="1">
          <a:off x="857250" y="5667375"/>
          <a:ext cx="1676400" cy="70485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30</xdr:row>
      <xdr:rowOff>114300</xdr:rowOff>
    </xdr:from>
    <xdr:to>
      <xdr:col>4</xdr:col>
      <xdr:colOff>495300</xdr:colOff>
      <xdr:row>31</xdr:row>
      <xdr:rowOff>85725</xdr:rowOff>
    </xdr:to>
    <xdr:sp macro="" textlink="">
      <xdr:nvSpPr>
        <xdr:cNvPr id="1302" name="Line 2"/>
        <xdr:cNvSpPr>
          <a:spLocks noChangeShapeType="1"/>
        </xdr:cNvSpPr>
      </xdr:nvSpPr>
      <xdr:spPr bwMode="auto">
        <a:xfrm>
          <a:off x="847725" y="6381750"/>
          <a:ext cx="29432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30</xdr:row>
      <xdr:rowOff>133350</xdr:rowOff>
    </xdr:from>
    <xdr:to>
      <xdr:col>3</xdr:col>
      <xdr:colOff>590550</xdr:colOff>
      <xdr:row>34</xdr:row>
      <xdr:rowOff>85725</xdr:rowOff>
    </xdr:to>
    <xdr:sp macro="" textlink="">
      <xdr:nvSpPr>
        <xdr:cNvPr id="1303" name="Line 3"/>
        <xdr:cNvSpPr>
          <a:spLocks noChangeShapeType="1"/>
        </xdr:cNvSpPr>
      </xdr:nvSpPr>
      <xdr:spPr bwMode="auto">
        <a:xfrm>
          <a:off x="838200" y="6400800"/>
          <a:ext cx="16668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771525</xdr:colOff>
      <xdr:row>27</xdr:row>
      <xdr:rowOff>104775</xdr:rowOff>
    </xdr:from>
    <xdr:to>
      <xdr:col>4</xdr:col>
      <xdr:colOff>1371600</xdr:colOff>
      <xdr:row>28</xdr:row>
      <xdr:rowOff>114300</xdr:rowOff>
    </xdr:to>
    <xdr:sp macro="" textlink="">
      <xdr:nvSpPr>
        <xdr:cNvPr id="1304" name="Line 4"/>
        <xdr:cNvSpPr>
          <a:spLocks noChangeShapeType="1"/>
        </xdr:cNvSpPr>
      </xdr:nvSpPr>
      <xdr:spPr bwMode="auto">
        <a:xfrm>
          <a:off x="2686050" y="5657850"/>
          <a:ext cx="19812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742950</xdr:colOff>
      <xdr:row>28</xdr:row>
      <xdr:rowOff>0</xdr:rowOff>
    </xdr:from>
    <xdr:to>
      <xdr:col>4</xdr:col>
      <xdr:colOff>571500</xdr:colOff>
      <xdr:row>31</xdr:row>
      <xdr:rowOff>38100</xdr:rowOff>
    </xdr:to>
    <xdr:sp macro="" textlink="">
      <xdr:nvSpPr>
        <xdr:cNvPr id="1305" name="Line 5"/>
        <xdr:cNvSpPr>
          <a:spLocks noChangeShapeType="1"/>
        </xdr:cNvSpPr>
      </xdr:nvSpPr>
      <xdr:spPr bwMode="auto">
        <a:xfrm>
          <a:off x="2657475" y="5791200"/>
          <a:ext cx="1209675" cy="70485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847725</xdr:colOff>
      <xdr:row>33</xdr:row>
      <xdr:rowOff>180975</xdr:rowOff>
    </xdr:from>
    <xdr:to>
      <xdr:col>6</xdr:col>
      <xdr:colOff>409575</xdr:colOff>
      <xdr:row>34</xdr:row>
      <xdr:rowOff>95250</xdr:rowOff>
    </xdr:to>
    <xdr:sp macro="" textlink="">
      <xdr:nvSpPr>
        <xdr:cNvPr id="1306" name="Line 6"/>
        <xdr:cNvSpPr>
          <a:spLocks noChangeShapeType="1"/>
        </xdr:cNvSpPr>
      </xdr:nvSpPr>
      <xdr:spPr bwMode="auto">
        <a:xfrm flipV="1">
          <a:off x="2762250" y="7115175"/>
          <a:ext cx="37052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200025</xdr:colOff>
      <xdr:row>28</xdr:row>
      <xdr:rowOff>123825</xdr:rowOff>
    </xdr:from>
    <xdr:to>
      <xdr:col>6</xdr:col>
      <xdr:colOff>590550</xdr:colOff>
      <xdr:row>33</xdr:row>
      <xdr:rowOff>66675</xdr:rowOff>
    </xdr:to>
    <xdr:sp macro="" textlink="">
      <xdr:nvSpPr>
        <xdr:cNvPr id="1307" name="Line 7"/>
        <xdr:cNvSpPr>
          <a:spLocks noChangeShapeType="1"/>
        </xdr:cNvSpPr>
      </xdr:nvSpPr>
      <xdr:spPr bwMode="auto">
        <a:xfrm>
          <a:off x="4876800" y="5915025"/>
          <a:ext cx="17716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866775</xdr:colOff>
      <xdr:row>31</xdr:row>
      <xdr:rowOff>133350</xdr:rowOff>
    </xdr:from>
    <xdr:to>
      <xdr:col>6</xdr:col>
      <xdr:colOff>400050</xdr:colOff>
      <xdr:row>33</xdr:row>
      <xdr:rowOff>85725</xdr:rowOff>
    </xdr:to>
    <xdr:sp macro="" textlink="">
      <xdr:nvSpPr>
        <xdr:cNvPr id="1308" name="Line 8"/>
        <xdr:cNvSpPr>
          <a:spLocks noChangeShapeType="1"/>
        </xdr:cNvSpPr>
      </xdr:nvSpPr>
      <xdr:spPr bwMode="auto">
        <a:xfrm>
          <a:off x="4162425" y="6591300"/>
          <a:ext cx="2295525" cy="428625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828675</xdr:colOff>
      <xdr:row>33</xdr:row>
      <xdr:rowOff>85725</xdr:rowOff>
    </xdr:from>
    <xdr:to>
      <xdr:col>7</xdr:col>
      <xdr:colOff>581025</xdr:colOff>
      <xdr:row>33</xdr:row>
      <xdr:rowOff>85725</xdr:rowOff>
    </xdr:to>
    <xdr:sp macro="" textlink="">
      <xdr:nvSpPr>
        <xdr:cNvPr id="1309" name="Line 9"/>
        <xdr:cNvSpPr>
          <a:spLocks noChangeShapeType="1"/>
        </xdr:cNvSpPr>
      </xdr:nvSpPr>
      <xdr:spPr bwMode="auto">
        <a:xfrm>
          <a:off x="6886575" y="7019925"/>
          <a:ext cx="1133475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238125</xdr:colOff>
      <xdr:row>39</xdr:row>
      <xdr:rowOff>114300</xdr:rowOff>
    </xdr:from>
    <xdr:to>
      <xdr:col>3</xdr:col>
      <xdr:colOff>619125</xdr:colOff>
      <xdr:row>42</xdr:row>
      <xdr:rowOff>104775</xdr:rowOff>
    </xdr:to>
    <xdr:sp macro="" textlink="">
      <xdr:nvSpPr>
        <xdr:cNvPr id="1310" name="Line 10"/>
        <xdr:cNvSpPr>
          <a:spLocks noChangeShapeType="1"/>
        </xdr:cNvSpPr>
      </xdr:nvSpPr>
      <xdr:spPr bwMode="auto">
        <a:xfrm flipV="1">
          <a:off x="857250" y="8258175"/>
          <a:ext cx="167640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42</xdr:row>
      <xdr:rowOff>114300</xdr:rowOff>
    </xdr:from>
    <xdr:to>
      <xdr:col>4</xdr:col>
      <xdr:colOff>495300</xdr:colOff>
      <xdr:row>43</xdr:row>
      <xdr:rowOff>85725</xdr:rowOff>
    </xdr:to>
    <xdr:sp macro="" textlink="">
      <xdr:nvSpPr>
        <xdr:cNvPr id="1311" name="Line 11"/>
        <xdr:cNvSpPr>
          <a:spLocks noChangeShapeType="1"/>
        </xdr:cNvSpPr>
      </xdr:nvSpPr>
      <xdr:spPr bwMode="auto">
        <a:xfrm>
          <a:off x="847725" y="8829675"/>
          <a:ext cx="2943225" cy="20955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42</xdr:row>
      <xdr:rowOff>133350</xdr:rowOff>
    </xdr:from>
    <xdr:to>
      <xdr:col>3</xdr:col>
      <xdr:colOff>590550</xdr:colOff>
      <xdr:row>46</xdr:row>
      <xdr:rowOff>85725</xdr:rowOff>
    </xdr:to>
    <xdr:sp macro="" textlink="">
      <xdr:nvSpPr>
        <xdr:cNvPr id="1312" name="Line 12"/>
        <xdr:cNvSpPr>
          <a:spLocks noChangeShapeType="1"/>
        </xdr:cNvSpPr>
      </xdr:nvSpPr>
      <xdr:spPr bwMode="auto">
        <a:xfrm>
          <a:off x="838200" y="8848725"/>
          <a:ext cx="166687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771525</xdr:colOff>
      <xdr:row>39</xdr:row>
      <xdr:rowOff>104775</xdr:rowOff>
    </xdr:from>
    <xdr:to>
      <xdr:col>4</xdr:col>
      <xdr:colOff>1371600</xdr:colOff>
      <xdr:row>40</xdr:row>
      <xdr:rowOff>114300</xdr:rowOff>
    </xdr:to>
    <xdr:sp macro="" textlink="">
      <xdr:nvSpPr>
        <xdr:cNvPr id="1313" name="Line 13"/>
        <xdr:cNvSpPr>
          <a:spLocks noChangeShapeType="1"/>
        </xdr:cNvSpPr>
      </xdr:nvSpPr>
      <xdr:spPr bwMode="auto">
        <a:xfrm>
          <a:off x="2686050" y="8248650"/>
          <a:ext cx="19812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742950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4" name="Line 14"/>
        <xdr:cNvSpPr>
          <a:spLocks noChangeShapeType="1"/>
        </xdr:cNvSpPr>
      </xdr:nvSpPr>
      <xdr:spPr bwMode="auto">
        <a:xfrm>
          <a:off x="2657475" y="8334375"/>
          <a:ext cx="12096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847725</xdr:colOff>
      <xdr:row>45</xdr:row>
      <xdr:rowOff>180975</xdr:rowOff>
    </xdr:from>
    <xdr:to>
      <xdr:col>6</xdr:col>
      <xdr:colOff>409575</xdr:colOff>
      <xdr:row>46</xdr:row>
      <xdr:rowOff>95250</xdr:rowOff>
    </xdr:to>
    <xdr:sp macro="" textlink="">
      <xdr:nvSpPr>
        <xdr:cNvPr id="1315" name="Line 15"/>
        <xdr:cNvSpPr>
          <a:spLocks noChangeShapeType="1"/>
        </xdr:cNvSpPr>
      </xdr:nvSpPr>
      <xdr:spPr bwMode="auto">
        <a:xfrm flipV="1">
          <a:off x="2762250" y="9610725"/>
          <a:ext cx="37052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200025</xdr:colOff>
      <xdr:row>40</xdr:row>
      <xdr:rowOff>123825</xdr:rowOff>
    </xdr:from>
    <xdr:to>
      <xdr:col>6</xdr:col>
      <xdr:colOff>590550</xdr:colOff>
      <xdr:row>45</xdr:row>
      <xdr:rowOff>66675</xdr:rowOff>
    </xdr:to>
    <xdr:sp macro="" textlink="">
      <xdr:nvSpPr>
        <xdr:cNvPr id="1316" name="Line 16"/>
        <xdr:cNvSpPr>
          <a:spLocks noChangeShapeType="1"/>
        </xdr:cNvSpPr>
      </xdr:nvSpPr>
      <xdr:spPr bwMode="auto">
        <a:xfrm>
          <a:off x="4876800" y="8458200"/>
          <a:ext cx="17716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866775</xdr:colOff>
      <xdr:row>43</xdr:row>
      <xdr:rowOff>133350</xdr:rowOff>
    </xdr:from>
    <xdr:to>
      <xdr:col>6</xdr:col>
      <xdr:colOff>400050</xdr:colOff>
      <xdr:row>45</xdr:row>
      <xdr:rowOff>85725</xdr:rowOff>
    </xdr:to>
    <xdr:sp macro="" textlink="">
      <xdr:nvSpPr>
        <xdr:cNvPr id="1317" name="Line 17"/>
        <xdr:cNvSpPr>
          <a:spLocks noChangeShapeType="1"/>
        </xdr:cNvSpPr>
      </xdr:nvSpPr>
      <xdr:spPr bwMode="auto">
        <a:xfrm>
          <a:off x="4162425" y="9086850"/>
          <a:ext cx="2295525" cy="428625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828675</xdr:colOff>
      <xdr:row>45</xdr:row>
      <xdr:rowOff>85725</xdr:rowOff>
    </xdr:from>
    <xdr:to>
      <xdr:col>7</xdr:col>
      <xdr:colOff>581025</xdr:colOff>
      <xdr:row>45</xdr:row>
      <xdr:rowOff>85725</xdr:rowOff>
    </xdr:to>
    <xdr:sp macro="" textlink="">
      <xdr:nvSpPr>
        <xdr:cNvPr id="1318" name="Line 18"/>
        <xdr:cNvSpPr>
          <a:spLocks noChangeShapeType="1"/>
        </xdr:cNvSpPr>
      </xdr:nvSpPr>
      <xdr:spPr bwMode="auto">
        <a:xfrm>
          <a:off x="6886575" y="9515475"/>
          <a:ext cx="1133475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11206</xdr:colOff>
      <xdr:row>16</xdr:row>
      <xdr:rowOff>67235</xdr:rowOff>
    </xdr:from>
    <xdr:to>
      <xdr:col>19</xdr:col>
      <xdr:colOff>78441</xdr:colOff>
      <xdr:row>37</xdr:row>
      <xdr:rowOff>33617</xdr:rowOff>
    </xdr:to>
    <xdr:sp macro="" textlink="">
      <xdr:nvSpPr>
        <xdr:cNvPr id="2" name="TextBox 1"/>
        <xdr:cNvSpPr txBox="1"/>
      </xdr:nvSpPr>
      <xdr:spPr>
        <a:xfrm>
          <a:off x="10981765" y="3496235"/>
          <a:ext cx="6286500" cy="4291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worksheet demonstrates the tracking of schedule and cost using budget and actual numbers.  On the current sheet, 15-17, activity resource utilization is work in process through row 7 of the worksheet.  Column K, rows 3 to 12 give weeks to completion but are based solely on a linear work scope for that activity, (some work is light up front and heavy on the end). Budget variance is depicted with cost at completion in column I and has the same interpretive limitation as time to completion.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zoomScale="85" zoomScaleNormal="85" workbookViewId="0">
      <pane ySplit="2" topLeftCell="A3" activePane="bottomLeft" state="frozen"/>
      <selection pane="bottomLeft" activeCell="F9" sqref="F9"/>
    </sheetView>
  </sheetViews>
  <sheetFormatPr defaultRowHeight="15" x14ac:dyDescent="0.25"/>
  <cols>
    <col min="1" max="2" width="9.28515625" bestFit="1" customWidth="1"/>
    <col min="3" max="3" width="10.140625" style="60" customWidth="1"/>
    <col min="4" max="9" width="20.7109375" style="60" customWidth="1"/>
    <col min="10" max="10" width="12" style="60" customWidth="1"/>
    <col min="11" max="11" width="10.7109375" style="60" customWidth="1"/>
    <col min="12" max="12" width="9.28515625" style="60" bestFit="1" customWidth="1"/>
    <col min="13" max="13" width="10.7109375" bestFit="1" customWidth="1"/>
    <col min="14" max="14" width="11.7109375" style="75" bestFit="1" customWidth="1"/>
    <col min="15" max="15" width="10.5703125" bestFit="1" customWidth="1"/>
    <col min="16" max="16" width="10.140625" bestFit="1" customWidth="1"/>
    <col min="17" max="17" width="12" style="76" customWidth="1"/>
    <col min="29" max="29" width="9.7109375" customWidth="1"/>
  </cols>
  <sheetData>
    <row r="1" spans="1:34" s="7" customFormat="1" ht="15.75" thickBot="1" x14ac:dyDescent="0.3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/>
      <c r="J1" s="2"/>
      <c r="K1" s="3"/>
      <c r="L1" s="4"/>
      <c r="M1" s="5" t="s">
        <v>1</v>
      </c>
      <c r="N1" s="6"/>
      <c r="O1" s="4"/>
      <c r="P1" s="4"/>
      <c r="Q1" s="4"/>
      <c r="R1" s="4"/>
      <c r="S1" s="4"/>
      <c r="T1" s="4"/>
      <c r="U1" s="4"/>
      <c r="Y1" s="8"/>
      <c r="Z1" s="9"/>
      <c r="AH1" s="10"/>
    </row>
    <row r="2" spans="1:34" s="7" customFormat="1" ht="26.25" x14ac:dyDescent="0.25">
      <c r="A2" s="11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3</v>
      </c>
      <c r="M2" s="2">
        <v>1</v>
      </c>
      <c r="N2" s="2">
        <v>2</v>
      </c>
      <c r="O2" s="2">
        <v>3</v>
      </c>
      <c r="P2" s="2">
        <v>4</v>
      </c>
      <c r="Q2" s="2">
        <v>5</v>
      </c>
      <c r="R2" s="2">
        <v>6</v>
      </c>
      <c r="S2" s="2">
        <v>7</v>
      </c>
      <c r="T2" s="129">
        <v>8</v>
      </c>
      <c r="U2" s="2" t="s">
        <v>95</v>
      </c>
      <c r="V2" s="2">
        <v>9</v>
      </c>
      <c r="W2" s="2">
        <v>10</v>
      </c>
      <c r="X2" s="2">
        <v>11</v>
      </c>
      <c r="Y2" s="2">
        <v>12</v>
      </c>
      <c r="Z2" s="2">
        <v>13</v>
      </c>
      <c r="AA2" s="2">
        <v>14</v>
      </c>
      <c r="AB2" s="2">
        <v>15</v>
      </c>
      <c r="AH2" s="4"/>
    </row>
    <row r="3" spans="1:34" s="18" customFormat="1" ht="28.5" customHeight="1" x14ac:dyDescent="0.25">
      <c r="A3" s="13">
        <v>7</v>
      </c>
      <c r="B3" s="13" t="s">
        <v>13</v>
      </c>
      <c r="C3" s="14">
        <v>1</v>
      </c>
      <c r="D3" s="15">
        <f>U4</f>
        <v>21000</v>
      </c>
      <c r="E3" s="15">
        <f>C3*AD4</f>
        <v>21000</v>
      </c>
      <c r="F3" s="121">
        <v>23500</v>
      </c>
      <c r="G3" s="15">
        <f>E3-F3</f>
        <v>-2500</v>
      </c>
      <c r="H3" s="15">
        <f>E3-D3</f>
        <v>0</v>
      </c>
      <c r="I3" s="134">
        <f>(F3/E3)*F3</f>
        <v>26297.61904761905</v>
      </c>
      <c r="J3" s="16" t="s">
        <v>13</v>
      </c>
      <c r="K3" s="17">
        <v>0</v>
      </c>
      <c r="M3" s="19">
        <v>39997</v>
      </c>
      <c r="N3" s="19">
        <f>M3+7</f>
        <v>40004</v>
      </c>
      <c r="O3" s="19">
        <f t="shared" ref="O3:AB3" si="0">N3+7</f>
        <v>40011</v>
      </c>
      <c r="P3" s="19">
        <f t="shared" si="0"/>
        <v>40018</v>
      </c>
      <c r="Q3" s="19">
        <f t="shared" si="0"/>
        <v>40025</v>
      </c>
      <c r="R3" s="19">
        <f t="shared" si="0"/>
        <v>40032</v>
      </c>
      <c r="S3" s="19">
        <f t="shared" si="0"/>
        <v>40039</v>
      </c>
      <c r="T3" s="130">
        <f t="shared" si="0"/>
        <v>40046</v>
      </c>
      <c r="U3" s="19"/>
      <c r="V3" s="19">
        <f>T3+7</f>
        <v>40053</v>
      </c>
      <c r="W3" s="19">
        <f t="shared" si="0"/>
        <v>40060</v>
      </c>
      <c r="X3" s="19">
        <f t="shared" si="0"/>
        <v>40067</v>
      </c>
      <c r="Y3" s="19">
        <f t="shared" si="0"/>
        <v>40074</v>
      </c>
      <c r="Z3" s="19">
        <f t="shared" si="0"/>
        <v>40081</v>
      </c>
      <c r="AA3" s="19">
        <f t="shared" si="0"/>
        <v>40088</v>
      </c>
      <c r="AB3" s="19">
        <f t="shared" si="0"/>
        <v>40095</v>
      </c>
      <c r="AC3" s="2"/>
      <c r="AD3" s="2"/>
      <c r="AE3" s="2"/>
      <c r="AF3" s="2"/>
      <c r="AH3" s="20"/>
    </row>
    <row r="4" spans="1:34" s="7" customFormat="1" x14ac:dyDescent="0.25">
      <c r="A4" s="4">
        <v>10</v>
      </c>
      <c r="B4" s="4" t="s">
        <v>14</v>
      </c>
      <c r="C4" s="6">
        <v>0.6</v>
      </c>
      <c r="D4" s="15">
        <f t="shared" ref="D4:D11" si="1">U5</f>
        <v>27000</v>
      </c>
      <c r="E4" s="15">
        <f t="shared" ref="E4:E11" si="2">C4*AD5</f>
        <v>18000</v>
      </c>
      <c r="F4" s="121">
        <v>19200</v>
      </c>
      <c r="G4" s="21">
        <f t="shared" ref="G4:G11" si="3">E4-F4</f>
        <v>-1200</v>
      </c>
      <c r="H4" s="21">
        <f t="shared" ref="H4:H12" si="4">E4-D4</f>
        <v>-9000</v>
      </c>
      <c r="I4" s="21">
        <f>(F4/E4)*F4</f>
        <v>20480</v>
      </c>
      <c r="J4" s="4" t="s">
        <v>14</v>
      </c>
      <c r="K4" s="22">
        <f>A4-(C4*A4)</f>
        <v>4</v>
      </c>
      <c r="L4" s="2" t="s">
        <v>13</v>
      </c>
      <c r="M4" s="2">
        <v>2000</v>
      </c>
      <c r="N4" s="2">
        <v>2000</v>
      </c>
      <c r="O4" s="2">
        <v>3000</v>
      </c>
      <c r="P4" s="2">
        <v>3000</v>
      </c>
      <c r="Q4" s="2">
        <v>4000</v>
      </c>
      <c r="R4" s="2">
        <v>4000</v>
      </c>
      <c r="S4" s="23">
        <v>3000</v>
      </c>
      <c r="T4" s="131"/>
      <c r="U4" s="2">
        <f>SUM(M4:T4)</f>
        <v>21000</v>
      </c>
      <c r="V4" s="2"/>
      <c r="W4" s="23"/>
      <c r="X4" s="2"/>
      <c r="Y4" s="2"/>
      <c r="Z4" s="2"/>
      <c r="AA4" s="2"/>
      <c r="AB4" s="2"/>
      <c r="AC4" s="15">
        <f>SUM(V4:AB4)</f>
        <v>0</v>
      </c>
      <c r="AD4" s="25">
        <f>AC4+U4</f>
        <v>21000</v>
      </c>
      <c r="AE4" s="2"/>
      <c r="AF4" s="2"/>
      <c r="AH4" s="4"/>
    </row>
    <row r="5" spans="1:34" s="7" customFormat="1" x14ac:dyDescent="0.25">
      <c r="A5" s="4">
        <v>8</v>
      </c>
      <c r="B5" s="4" t="s">
        <v>15</v>
      </c>
      <c r="C5" s="6">
        <v>0.88</v>
      </c>
      <c r="D5" s="121">
        <v>32000</v>
      </c>
      <c r="E5" s="15">
        <f t="shared" si="2"/>
        <v>27280</v>
      </c>
      <c r="F5" s="121">
        <v>37500</v>
      </c>
      <c r="G5" s="21">
        <f t="shared" si="3"/>
        <v>-10220</v>
      </c>
      <c r="H5" s="21">
        <f t="shared" si="4"/>
        <v>-4720</v>
      </c>
      <c r="I5" s="21">
        <f>(F5/E5)*F5</f>
        <v>51548.753665689146</v>
      </c>
      <c r="J5" s="4" t="s">
        <v>15</v>
      </c>
      <c r="K5" s="17"/>
      <c r="L5" s="2" t="s">
        <v>14</v>
      </c>
      <c r="M5" s="2">
        <v>3000</v>
      </c>
      <c r="N5" s="2">
        <v>3000</v>
      </c>
      <c r="O5" s="2">
        <v>3000</v>
      </c>
      <c r="P5" s="2">
        <v>4000</v>
      </c>
      <c r="Q5" s="2">
        <v>4000</v>
      </c>
      <c r="R5" s="2">
        <v>4000</v>
      </c>
      <c r="S5" s="2">
        <v>4000</v>
      </c>
      <c r="T5" s="131">
        <v>2000</v>
      </c>
      <c r="U5" s="2">
        <f t="shared" ref="U5:U12" si="5">SUM(M5:T5)</f>
        <v>27000</v>
      </c>
      <c r="V5" s="2">
        <v>2000</v>
      </c>
      <c r="W5" s="23">
        <v>1000</v>
      </c>
      <c r="X5" s="2"/>
      <c r="Y5" s="2"/>
      <c r="Z5" s="2"/>
      <c r="AA5" s="2"/>
      <c r="AB5" s="2"/>
      <c r="AC5" s="15">
        <f t="shared" ref="AC5:AC11" si="6">SUM(V5:AB5)</f>
        <v>3000</v>
      </c>
      <c r="AD5" s="25">
        <f t="shared" ref="AD5:AD13" si="7">AC5+U5</f>
        <v>30000</v>
      </c>
      <c r="AE5" s="2"/>
      <c r="AF5" s="2"/>
      <c r="AH5" s="4"/>
    </row>
    <row r="6" spans="1:34" s="7" customFormat="1" x14ac:dyDescent="0.25">
      <c r="A6" s="13">
        <v>4</v>
      </c>
      <c r="B6" s="13" t="s">
        <v>16</v>
      </c>
      <c r="C6" s="14">
        <v>0.5</v>
      </c>
      <c r="D6" s="121">
        <v>3000</v>
      </c>
      <c r="E6" s="15">
        <f t="shared" si="2"/>
        <v>8500</v>
      </c>
      <c r="F6" s="121">
        <v>8000</v>
      </c>
      <c r="G6" s="15">
        <f t="shared" si="3"/>
        <v>500</v>
      </c>
      <c r="H6" s="15">
        <f t="shared" si="4"/>
        <v>5500</v>
      </c>
      <c r="I6" s="21">
        <f>(F6/E6)*F6</f>
        <v>7529.411764705882</v>
      </c>
      <c r="J6" s="16" t="s">
        <v>16</v>
      </c>
      <c r="K6" s="17"/>
      <c r="L6" s="2" t="s">
        <v>15</v>
      </c>
      <c r="M6" s="2">
        <v>5000</v>
      </c>
      <c r="N6" s="2">
        <v>5000</v>
      </c>
      <c r="O6" s="2">
        <v>6000</v>
      </c>
      <c r="P6" s="2">
        <v>4000</v>
      </c>
      <c r="Q6" s="2">
        <v>4000</v>
      </c>
      <c r="R6" s="2">
        <v>4000</v>
      </c>
      <c r="S6" s="23">
        <v>3000</v>
      </c>
      <c r="T6" s="131"/>
      <c r="U6" s="2">
        <f t="shared" si="5"/>
        <v>31000</v>
      </c>
      <c r="V6" s="2"/>
      <c r="W6" s="2"/>
      <c r="X6" s="2"/>
      <c r="Y6" s="2"/>
      <c r="Z6" s="2"/>
      <c r="AA6" s="2"/>
      <c r="AB6" s="2"/>
      <c r="AC6" s="15">
        <f t="shared" si="6"/>
        <v>0</v>
      </c>
      <c r="AD6" s="25">
        <f t="shared" si="7"/>
        <v>31000</v>
      </c>
      <c r="AE6" s="2"/>
      <c r="AF6" s="2"/>
      <c r="AH6" s="4"/>
    </row>
    <row r="7" spans="1:34" s="7" customFormat="1" x14ac:dyDescent="0.25">
      <c r="A7" s="4">
        <v>2</v>
      </c>
      <c r="B7" s="4" t="s">
        <v>17</v>
      </c>
      <c r="C7" s="6">
        <v>0.5</v>
      </c>
      <c r="D7" s="15">
        <f t="shared" si="1"/>
        <v>6000</v>
      </c>
      <c r="E7" s="15">
        <f t="shared" si="2"/>
        <v>6000</v>
      </c>
      <c r="F7" s="121">
        <v>5500</v>
      </c>
      <c r="G7" s="21">
        <f t="shared" si="3"/>
        <v>500</v>
      </c>
      <c r="H7" s="21">
        <f t="shared" si="4"/>
        <v>0</v>
      </c>
      <c r="I7" s="21">
        <f>(F7/E7)*F7</f>
        <v>5041.6666666666661</v>
      </c>
      <c r="J7" s="4" t="s">
        <v>17</v>
      </c>
      <c r="K7" s="17"/>
      <c r="L7" s="2" t="s">
        <v>16</v>
      </c>
      <c r="M7" s="2"/>
      <c r="N7" s="2"/>
      <c r="O7" s="2"/>
      <c r="P7" s="2"/>
      <c r="Q7" s="2"/>
      <c r="R7" s="2"/>
      <c r="S7" s="2"/>
      <c r="T7" s="131">
        <v>4000</v>
      </c>
      <c r="U7" s="2">
        <f t="shared" si="5"/>
        <v>4000</v>
      </c>
      <c r="V7" s="2">
        <v>4000</v>
      </c>
      <c r="W7" s="2">
        <v>4000</v>
      </c>
      <c r="X7" s="23">
        <v>5000</v>
      </c>
      <c r="Y7" s="2"/>
      <c r="Z7" s="2"/>
      <c r="AA7" s="2"/>
      <c r="AB7" s="2"/>
      <c r="AC7" s="15">
        <f t="shared" si="6"/>
        <v>13000</v>
      </c>
      <c r="AD7" s="25">
        <f t="shared" si="7"/>
        <v>17000</v>
      </c>
      <c r="AE7" s="2"/>
      <c r="AF7" s="2"/>
      <c r="AH7" s="4"/>
    </row>
    <row r="8" spans="1:34" s="7" customFormat="1" x14ac:dyDescent="0.25">
      <c r="A8" s="13">
        <v>3</v>
      </c>
      <c r="B8" s="13" t="s">
        <v>18</v>
      </c>
      <c r="C8" s="14">
        <v>0</v>
      </c>
      <c r="D8" s="15">
        <f t="shared" si="1"/>
        <v>0</v>
      </c>
      <c r="E8" s="15">
        <f t="shared" si="2"/>
        <v>0</v>
      </c>
      <c r="F8" s="15"/>
      <c r="G8" s="15">
        <f t="shared" si="3"/>
        <v>0</v>
      </c>
      <c r="H8" s="15">
        <f t="shared" si="4"/>
        <v>0</v>
      </c>
      <c r="I8" s="15">
        <f>D8</f>
        <v>0</v>
      </c>
      <c r="J8" s="21"/>
      <c r="K8" s="22">
        <f>A8-(C8*A8)</f>
        <v>3</v>
      </c>
      <c r="L8" s="2" t="s">
        <v>17</v>
      </c>
      <c r="M8" s="2"/>
      <c r="N8" s="2"/>
      <c r="O8" s="2"/>
      <c r="P8" s="2"/>
      <c r="Q8" s="2"/>
      <c r="R8" s="2"/>
      <c r="S8" s="2"/>
      <c r="T8" s="131">
        <v>6000</v>
      </c>
      <c r="U8" s="2">
        <f t="shared" si="5"/>
        <v>6000</v>
      </c>
      <c r="V8" s="2">
        <v>6000</v>
      </c>
      <c r="W8" s="2"/>
      <c r="X8" s="2"/>
      <c r="Y8" s="2"/>
      <c r="Z8" s="2"/>
      <c r="AA8" s="2"/>
      <c r="AB8" s="2"/>
      <c r="AC8" s="15">
        <f t="shared" si="6"/>
        <v>6000</v>
      </c>
      <c r="AD8" s="25">
        <f t="shared" si="7"/>
        <v>12000</v>
      </c>
      <c r="AE8" s="2"/>
      <c r="AF8" s="2"/>
      <c r="AH8" s="4"/>
    </row>
    <row r="9" spans="1:34" s="7" customFormat="1" x14ac:dyDescent="0.25">
      <c r="A9" s="4">
        <v>5</v>
      </c>
      <c r="B9" s="4" t="s">
        <v>19</v>
      </c>
      <c r="C9" s="6">
        <v>0</v>
      </c>
      <c r="D9" s="15">
        <f t="shared" si="1"/>
        <v>0</v>
      </c>
      <c r="E9" s="15">
        <f t="shared" si="2"/>
        <v>0</v>
      </c>
      <c r="F9" s="15"/>
      <c r="G9" s="21">
        <f t="shared" si="3"/>
        <v>0</v>
      </c>
      <c r="H9" s="21">
        <f t="shared" si="4"/>
        <v>0</v>
      </c>
      <c r="I9" s="21">
        <f>D9</f>
        <v>0</v>
      </c>
      <c r="J9" s="21"/>
      <c r="K9" s="17"/>
      <c r="L9" s="2" t="s">
        <v>18</v>
      </c>
      <c r="M9" s="2"/>
      <c r="N9" s="2"/>
      <c r="O9" s="2"/>
      <c r="P9" s="2"/>
      <c r="Q9" s="2"/>
      <c r="R9" s="2"/>
      <c r="S9" s="2"/>
      <c r="T9" s="131"/>
      <c r="U9" s="2">
        <f t="shared" si="5"/>
        <v>0</v>
      </c>
      <c r="V9" s="2"/>
      <c r="W9" s="2"/>
      <c r="X9" s="2"/>
      <c r="Y9" s="2">
        <v>2000</v>
      </c>
      <c r="Z9" s="2">
        <v>3000</v>
      </c>
      <c r="AA9" s="23">
        <v>3000</v>
      </c>
      <c r="AB9" s="2"/>
      <c r="AC9" s="15">
        <f t="shared" si="6"/>
        <v>8000</v>
      </c>
      <c r="AD9" s="25">
        <f t="shared" si="7"/>
        <v>8000</v>
      </c>
      <c r="AE9" s="2"/>
      <c r="AF9" s="2"/>
      <c r="AH9" s="4"/>
    </row>
    <row r="10" spans="1:34" s="7" customFormat="1" x14ac:dyDescent="0.25">
      <c r="A10" s="4">
        <v>2</v>
      </c>
      <c r="B10" s="4" t="s">
        <v>20</v>
      </c>
      <c r="C10" s="6">
        <v>0</v>
      </c>
      <c r="D10" s="15">
        <f t="shared" si="1"/>
        <v>0</v>
      </c>
      <c r="E10" s="15">
        <f t="shared" si="2"/>
        <v>0</v>
      </c>
      <c r="F10" s="15"/>
      <c r="G10" s="21">
        <f t="shared" si="3"/>
        <v>0</v>
      </c>
      <c r="H10" s="21">
        <f t="shared" si="4"/>
        <v>0</v>
      </c>
      <c r="I10" s="21">
        <f>D10</f>
        <v>0</v>
      </c>
      <c r="J10" s="21"/>
      <c r="K10" s="17"/>
      <c r="L10" s="2" t="s">
        <v>19</v>
      </c>
      <c r="M10" s="2"/>
      <c r="N10" s="2"/>
      <c r="O10" s="2"/>
      <c r="P10" s="2"/>
      <c r="Q10" s="2"/>
      <c r="R10" s="2"/>
      <c r="S10" s="2"/>
      <c r="T10" s="131"/>
      <c r="U10" s="2">
        <f t="shared" si="5"/>
        <v>0</v>
      </c>
      <c r="V10" s="2"/>
      <c r="W10" s="2">
        <v>3000</v>
      </c>
      <c r="X10" s="2">
        <v>3000</v>
      </c>
      <c r="Y10" s="2">
        <v>4000</v>
      </c>
      <c r="Z10" s="23">
        <v>4000</v>
      </c>
      <c r="AA10" s="2"/>
      <c r="AB10" s="2"/>
      <c r="AC10" s="15">
        <f t="shared" si="6"/>
        <v>14000</v>
      </c>
      <c r="AD10" s="25">
        <f t="shared" si="7"/>
        <v>14000</v>
      </c>
      <c r="AE10" s="2"/>
      <c r="AF10" s="2"/>
      <c r="AH10" s="4"/>
    </row>
    <row r="11" spans="1:34" s="7" customFormat="1" x14ac:dyDescent="0.25">
      <c r="A11" s="13">
        <v>1</v>
      </c>
      <c r="B11" s="13" t="s">
        <v>21</v>
      </c>
      <c r="C11" s="14">
        <v>0</v>
      </c>
      <c r="D11" s="15">
        <f t="shared" si="1"/>
        <v>0</v>
      </c>
      <c r="E11" s="15">
        <f t="shared" si="2"/>
        <v>0</v>
      </c>
      <c r="F11" s="15"/>
      <c r="G11" s="15">
        <f t="shared" si="3"/>
        <v>0</v>
      </c>
      <c r="H11" s="15">
        <f t="shared" si="4"/>
        <v>0</v>
      </c>
      <c r="I11" s="15">
        <f>D11</f>
        <v>0</v>
      </c>
      <c r="J11" s="21"/>
      <c r="K11" s="22">
        <f>A11-(C11*A11)</f>
        <v>1</v>
      </c>
      <c r="L11" s="2" t="s">
        <v>20</v>
      </c>
      <c r="M11" s="2"/>
      <c r="N11" s="2"/>
      <c r="O11" s="2"/>
      <c r="P11" s="2"/>
      <c r="Q11" s="2"/>
      <c r="R11" s="2"/>
      <c r="S11" s="2"/>
      <c r="T11" s="131"/>
      <c r="U11" s="2">
        <f t="shared" si="5"/>
        <v>0</v>
      </c>
      <c r="V11" s="2">
        <v>3000</v>
      </c>
      <c r="W11" s="2"/>
      <c r="X11" s="2">
        <v>2000</v>
      </c>
      <c r="Y11" s="23">
        <v>2000</v>
      </c>
      <c r="Z11" s="2"/>
      <c r="AA11" s="2"/>
      <c r="AB11" s="2"/>
      <c r="AC11" s="15">
        <f t="shared" si="6"/>
        <v>7000</v>
      </c>
      <c r="AD11" s="25">
        <f t="shared" si="7"/>
        <v>7000</v>
      </c>
      <c r="AE11" s="2"/>
      <c r="AF11" s="2"/>
      <c r="AH11" s="4"/>
    </row>
    <row r="12" spans="1:34" s="7" customFormat="1" ht="15.75" thickBot="1" x14ac:dyDescent="0.3">
      <c r="A12" s="13"/>
      <c r="B12" s="13"/>
      <c r="D12" s="119">
        <f>SUM(D3:D11)</f>
        <v>89000</v>
      </c>
      <c r="E12" s="119">
        <f>SUM(E3:E11)</f>
        <v>80780</v>
      </c>
      <c r="F12" s="24">
        <f>SUM(F3:F11)</f>
        <v>93700</v>
      </c>
      <c r="H12" s="21">
        <f t="shared" si="4"/>
        <v>-8220</v>
      </c>
      <c r="I12" s="24">
        <f>SUM(I3:I11)</f>
        <v>110897.45114468076</v>
      </c>
      <c r="J12" s="25">
        <f>I12-F12</f>
        <v>17197.451144680759</v>
      </c>
      <c r="K12" s="26">
        <f>SUM(K3:K11)</f>
        <v>8</v>
      </c>
      <c r="L12" s="2" t="s">
        <v>21</v>
      </c>
      <c r="M12" s="2"/>
      <c r="N12" s="2"/>
      <c r="O12" s="2"/>
      <c r="P12" s="2"/>
      <c r="Q12" s="2"/>
      <c r="R12" s="2"/>
      <c r="S12" s="2"/>
      <c r="T12" s="131"/>
      <c r="U12" s="2">
        <f t="shared" si="5"/>
        <v>0</v>
      </c>
      <c r="V12" s="2"/>
      <c r="W12" s="2"/>
      <c r="X12" s="2"/>
      <c r="Y12" s="2"/>
      <c r="Z12" s="2"/>
      <c r="AA12" s="2"/>
      <c r="AB12" s="23">
        <v>3000</v>
      </c>
      <c r="AC12" s="15">
        <f>SUM(V12:AB12)</f>
        <v>3000</v>
      </c>
      <c r="AD12" s="25">
        <f t="shared" si="7"/>
        <v>3000</v>
      </c>
      <c r="AE12" s="2"/>
      <c r="AF12" s="2"/>
      <c r="AH12" s="4"/>
    </row>
    <row r="13" spans="1:34" s="7" customFormat="1" ht="16.5" thickTop="1" thickBot="1" x14ac:dyDescent="0.3">
      <c r="A13" s="13"/>
      <c r="B13" s="13"/>
      <c r="F13" s="25"/>
      <c r="H13" s="21"/>
      <c r="I13" s="25"/>
      <c r="J13" s="25"/>
      <c r="K13" s="4"/>
      <c r="M13" s="15">
        <f>SUM(M4:M12)</f>
        <v>10000</v>
      </c>
      <c r="N13" s="15">
        <f t="shared" ref="N13:T13" si="8">SUM(N4:N12)</f>
        <v>10000</v>
      </c>
      <c r="O13" s="15">
        <f t="shared" si="8"/>
        <v>12000</v>
      </c>
      <c r="P13" s="15">
        <f t="shared" si="8"/>
        <v>11000</v>
      </c>
      <c r="Q13" s="15">
        <f t="shared" si="8"/>
        <v>12000</v>
      </c>
      <c r="R13" s="15">
        <f t="shared" si="8"/>
        <v>12000</v>
      </c>
      <c r="S13" s="15">
        <f t="shared" si="8"/>
        <v>10000</v>
      </c>
      <c r="T13" s="132">
        <f t="shared" si="8"/>
        <v>12000</v>
      </c>
      <c r="U13" s="15">
        <f>SUM(U4:U12)</f>
        <v>89000</v>
      </c>
      <c r="V13" s="15">
        <f t="shared" ref="V13:AB13" ca="1" si="9">SUM(V4:V27)</f>
        <v>15000</v>
      </c>
      <c r="W13" s="15">
        <f t="shared" ca="1" si="9"/>
        <v>8000</v>
      </c>
      <c r="X13" s="15">
        <f t="shared" ca="1" si="9"/>
        <v>10000</v>
      </c>
      <c r="Y13" s="15">
        <f t="shared" ca="1" si="9"/>
        <v>8000</v>
      </c>
      <c r="Z13" s="15">
        <f t="shared" ca="1" si="9"/>
        <v>7000</v>
      </c>
      <c r="AA13" s="15">
        <f t="shared" ca="1" si="9"/>
        <v>3000</v>
      </c>
      <c r="AB13" s="15">
        <f t="shared" ca="1" si="9"/>
        <v>3000</v>
      </c>
      <c r="AC13" s="27">
        <f>SUM(AC4:AC12)</f>
        <v>54000</v>
      </c>
      <c r="AD13" s="2">
        <f t="shared" si="7"/>
        <v>143000</v>
      </c>
      <c r="AE13" s="2"/>
      <c r="AF13" s="2"/>
      <c r="AH13" s="4"/>
    </row>
    <row r="14" spans="1:34" s="7" customFormat="1" ht="15.75" thickBot="1" x14ac:dyDescent="0.3">
      <c r="A14" s="13"/>
      <c r="B14" s="13"/>
      <c r="C14" s="28" t="s">
        <v>22</v>
      </c>
      <c r="E14" s="21"/>
      <c r="F14" s="29" t="s">
        <v>23</v>
      </c>
      <c r="G14" s="21"/>
      <c r="H14" s="21"/>
      <c r="I14" s="21"/>
      <c r="J14" s="21"/>
      <c r="K14" s="4"/>
      <c r="L14" s="10"/>
      <c r="M14" s="8"/>
      <c r="N14" s="30"/>
      <c r="O14" s="8"/>
      <c r="P14" s="8"/>
      <c r="Q14" s="9"/>
    </row>
    <row r="15" spans="1:34" s="7" customFormat="1" x14ac:dyDescent="0.25">
      <c r="A15" s="13"/>
      <c r="B15" s="13"/>
      <c r="C15" s="31" t="s">
        <v>24</v>
      </c>
      <c r="E15" s="21"/>
      <c r="F15" s="4" t="s">
        <v>25</v>
      </c>
      <c r="G15" s="21" t="s">
        <v>26</v>
      </c>
      <c r="H15" s="21"/>
      <c r="I15" s="21"/>
      <c r="J15" s="21"/>
      <c r="K15" s="10"/>
      <c r="L15" s="10"/>
      <c r="M15" s="32"/>
      <c r="N15" s="30"/>
      <c r="O15" s="8"/>
      <c r="P15" s="8"/>
      <c r="Q15" s="9"/>
    </row>
    <row r="16" spans="1:34" s="7" customFormat="1" ht="15.75" thickBot="1" x14ac:dyDescent="0.3">
      <c r="A16" s="13"/>
      <c r="B16" s="13"/>
      <c r="C16" s="31"/>
      <c r="E16" s="21"/>
      <c r="F16" s="4"/>
      <c r="G16" s="21"/>
      <c r="H16" s="21"/>
      <c r="I16" s="21"/>
      <c r="J16" s="21"/>
      <c r="K16" s="10"/>
      <c r="L16" s="10"/>
      <c r="M16" s="32"/>
      <c r="N16" s="30"/>
      <c r="O16" s="8"/>
      <c r="P16" s="8"/>
      <c r="Q16" s="9"/>
    </row>
    <row r="17" spans="1:28" s="7" customFormat="1" x14ac:dyDescent="0.25">
      <c r="A17" s="4"/>
      <c r="B17" s="33"/>
      <c r="C17" s="34"/>
      <c r="D17" s="34"/>
      <c r="E17" s="34"/>
      <c r="F17" s="34"/>
      <c r="G17" s="35"/>
      <c r="H17" s="4" t="s">
        <v>85</v>
      </c>
      <c r="I17" s="4" t="s">
        <v>86</v>
      </c>
      <c r="J17" s="120">
        <f>E12/F12</f>
        <v>0.86211312700106724</v>
      </c>
      <c r="K17" s="10"/>
      <c r="L17" s="10"/>
      <c r="M17" s="32"/>
      <c r="N17" s="30"/>
      <c r="O17" s="8"/>
      <c r="P17" s="8"/>
      <c r="Q17" s="9"/>
    </row>
    <row r="18" spans="1:28" s="7" customFormat="1" x14ac:dyDescent="0.25">
      <c r="A18" s="36"/>
      <c r="B18" s="37"/>
      <c r="C18" s="38" t="s">
        <v>27</v>
      </c>
      <c r="D18" s="39" t="s">
        <v>28</v>
      </c>
      <c r="E18" s="39" t="s">
        <v>29</v>
      </c>
      <c r="F18" s="39" t="s">
        <v>30</v>
      </c>
      <c r="G18" s="40"/>
      <c r="H18" s="4"/>
      <c r="I18" s="4" t="s">
        <v>14</v>
      </c>
      <c r="J18" s="4"/>
      <c r="K18" s="10"/>
      <c r="L18" s="10"/>
      <c r="M18" s="32"/>
      <c r="N18" s="8"/>
      <c r="O18" s="8"/>
      <c r="P18" s="9"/>
    </row>
    <row r="19" spans="1:28" s="7" customFormat="1" x14ac:dyDescent="0.25">
      <c r="A19" s="36"/>
      <c r="B19" s="41" t="s">
        <v>13</v>
      </c>
      <c r="C19" s="42">
        <v>1</v>
      </c>
      <c r="D19" s="43">
        <v>23500</v>
      </c>
      <c r="E19" s="44">
        <v>0</v>
      </c>
      <c r="F19" s="45"/>
      <c r="G19" s="40"/>
      <c r="H19" s="4"/>
      <c r="I19" s="4"/>
      <c r="J19" s="4"/>
      <c r="K19" s="10"/>
      <c r="L19" s="10"/>
      <c r="M19" s="32"/>
      <c r="N19" s="8"/>
      <c r="O19" s="8"/>
      <c r="P19" s="9"/>
    </row>
    <row r="20" spans="1:28" s="7" customFormat="1" x14ac:dyDescent="0.25">
      <c r="A20" s="36"/>
      <c r="B20" s="41" t="s">
        <v>14</v>
      </c>
      <c r="C20" s="42">
        <v>0.6</v>
      </c>
      <c r="D20" s="43">
        <v>19200</v>
      </c>
      <c r="E20" s="44">
        <v>4</v>
      </c>
      <c r="F20" s="45"/>
      <c r="G20" s="40"/>
      <c r="H20" s="4" t="s">
        <v>87</v>
      </c>
      <c r="I20" s="4" t="s">
        <v>86</v>
      </c>
      <c r="J20" s="120">
        <f>E12/D12</f>
        <v>0.90764044943820221</v>
      </c>
      <c r="K20" s="10"/>
      <c r="L20" s="10"/>
      <c r="M20" s="32"/>
      <c r="N20" s="8"/>
      <c r="O20" s="8"/>
      <c r="P20" s="9"/>
      <c r="V20" s="2">
        <v>2000</v>
      </c>
      <c r="W20" s="23">
        <v>1000</v>
      </c>
      <c r="X20" s="2"/>
      <c r="Y20" s="2"/>
      <c r="Z20" s="2"/>
      <c r="AA20" s="2"/>
      <c r="AB20" s="2"/>
    </row>
    <row r="21" spans="1:28" s="50" customFormat="1" x14ac:dyDescent="0.25">
      <c r="A21" s="36"/>
      <c r="B21" s="41" t="s">
        <v>15</v>
      </c>
      <c r="C21" s="42">
        <v>0.875</v>
      </c>
      <c r="D21" s="43">
        <v>37500</v>
      </c>
      <c r="E21" s="44">
        <v>1</v>
      </c>
      <c r="F21" s="45"/>
      <c r="G21" s="40"/>
      <c r="H21" s="4"/>
      <c r="I21" s="4" t="s">
        <v>88</v>
      </c>
      <c r="J21" s="4"/>
      <c r="K21" s="10"/>
      <c r="L21" s="10"/>
      <c r="M21" s="32"/>
      <c r="N21" s="46"/>
      <c r="O21" s="46"/>
      <c r="P21" s="47"/>
      <c r="Q21" s="47"/>
      <c r="R21" s="48"/>
      <c r="S21" s="49"/>
      <c r="T21" s="48"/>
      <c r="U21" s="48"/>
      <c r="V21" s="2"/>
      <c r="W21" s="2"/>
      <c r="X21" s="2"/>
      <c r="Y21" s="2"/>
      <c r="Z21" s="2"/>
      <c r="AA21" s="2"/>
      <c r="AB21" s="2"/>
    </row>
    <row r="22" spans="1:28" x14ac:dyDescent="0.25">
      <c r="A22" s="36"/>
      <c r="B22" s="41" t="s">
        <v>16</v>
      </c>
      <c r="C22" s="42">
        <v>0.5</v>
      </c>
      <c r="D22" s="43">
        <v>8000</v>
      </c>
      <c r="E22" s="44">
        <v>2</v>
      </c>
      <c r="F22" s="43">
        <v>143000</v>
      </c>
      <c r="G22" s="51" t="s">
        <v>31</v>
      </c>
      <c r="H22" s="4"/>
      <c r="I22" s="4"/>
      <c r="J22" s="4"/>
      <c r="K22" s="10"/>
      <c r="L22" s="52"/>
      <c r="M22" s="53"/>
      <c r="N22" s="54"/>
      <c r="O22" s="55"/>
      <c r="P22" s="47"/>
      <c r="Q22" s="47"/>
      <c r="R22" s="7"/>
      <c r="S22" s="49"/>
      <c r="T22" s="7"/>
      <c r="U22" s="7"/>
      <c r="V22" s="2">
        <v>4000</v>
      </c>
      <c r="W22" s="2">
        <v>4000</v>
      </c>
      <c r="X22" s="23">
        <v>5000</v>
      </c>
      <c r="Y22" s="2"/>
      <c r="Z22" s="2"/>
      <c r="AA22" s="2"/>
      <c r="AB22" s="2"/>
    </row>
    <row r="23" spans="1:28" x14ac:dyDescent="0.25">
      <c r="A23" s="36"/>
      <c r="B23" s="41" t="s">
        <v>17</v>
      </c>
      <c r="C23" s="42">
        <v>0.5</v>
      </c>
      <c r="D23" s="43">
        <v>5500</v>
      </c>
      <c r="E23" s="44">
        <v>1</v>
      </c>
      <c r="F23" s="43">
        <v>17000</v>
      </c>
      <c r="G23" s="51" t="s">
        <v>32</v>
      </c>
      <c r="H23" s="4"/>
      <c r="I23" s="4"/>
      <c r="J23" s="4"/>
      <c r="K23" s="10"/>
      <c r="L23" s="10"/>
      <c r="M23" s="32"/>
      <c r="N23" s="8"/>
      <c r="O23" s="8"/>
      <c r="P23" s="47"/>
      <c r="Q23" s="47"/>
      <c r="R23" s="7"/>
      <c r="S23" s="49"/>
      <c r="T23" s="7"/>
      <c r="U23" s="7"/>
      <c r="V23" s="23">
        <v>6000</v>
      </c>
      <c r="W23" s="2"/>
      <c r="X23" s="2"/>
      <c r="Y23" s="2"/>
      <c r="Z23" s="2"/>
      <c r="AA23" s="2"/>
      <c r="AB23" s="2"/>
    </row>
    <row r="24" spans="1:28" ht="15.75" thickBot="1" x14ac:dyDescent="0.3">
      <c r="A24" s="8"/>
      <c r="B24" s="41"/>
      <c r="C24" s="42"/>
      <c r="D24" s="56">
        <f>SUM(D19:D23)</f>
        <v>93700</v>
      </c>
      <c r="E24" s="44"/>
      <c r="F24" s="56">
        <f>SUM(F19:F23)</f>
        <v>160000</v>
      </c>
      <c r="G24" s="51" t="s">
        <v>33</v>
      </c>
      <c r="H24" s="4"/>
      <c r="I24" s="4"/>
      <c r="J24" s="4"/>
      <c r="K24" s="10"/>
      <c r="L24" s="10"/>
      <c r="M24" s="32"/>
      <c r="N24" s="30"/>
      <c r="O24" s="8"/>
      <c r="P24" s="47"/>
      <c r="Q24" s="47"/>
      <c r="R24" s="7"/>
      <c r="S24" s="49"/>
      <c r="T24" s="7"/>
      <c r="U24" s="7"/>
      <c r="V24" s="2"/>
      <c r="W24" s="2"/>
      <c r="X24" s="2"/>
      <c r="Y24" s="2">
        <v>2000</v>
      </c>
      <c r="Z24" s="2">
        <v>3000</v>
      </c>
      <c r="AA24" s="23">
        <v>3000</v>
      </c>
      <c r="AB24" s="2"/>
    </row>
    <row r="25" spans="1:28" ht="16.5" thickTop="1" thickBot="1" x14ac:dyDescent="0.3">
      <c r="A25" s="8"/>
      <c r="B25" s="57"/>
      <c r="C25" s="58"/>
      <c r="D25" s="58"/>
      <c r="E25" s="58"/>
      <c r="F25" s="58"/>
      <c r="G25" s="59"/>
      <c r="H25" s="4"/>
      <c r="I25" s="4"/>
      <c r="J25" s="4"/>
      <c r="K25" s="10"/>
      <c r="L25" s="10"/>
      <c r="M25" s="32"/>
      <c r="N25" s="30"/>
      <c r="O25" s="8"/>
      <c r="P25" s="47"/>
      <c r="Q25" s="47"/>
      <c r="R25" s="7"/>
      <c r="S25" s="49"/>
      <c r="T25" s="7"/>
      <c r="U25" s="7"/>
      <c r="V25" s="2"/>
      <c r="W25" s="2">
        <v>3000</v>
      </c>
      <c r="X25" s="2">
        <v>3000</v>
      </c>
      <c r="Y25" s="2">
        <v>4000</v>
      </c>
      <c r="Z25" s="23">
        <v>4000</v>
      </c>
      <c r="AA25" s="2"/>
      <c r="AB25" s="2"/>
    </row>
    <row r="26" spans="1:28" ht="15.75" thickBot="1" x14ac:dyDescent="0.3">
      <c r="A26" s="8"/>
      <c r="B26" s="10" t="s">
        <v>34</v>
      </c>
      <c r="H26" s="10"/>
      <c r="J26" s="10"/>
      <c r="K26" s="10"/>
      <c r="L26" s="10"/>
      <c r="M26" s="32"/>
      <c r="N26" s="8"/>
      <c r="O26" s="8"/>
      <c r="P26" s="47"/>
      <c r="Q26" s="47"/>
      <c r="R26" s="7"/>
      <c r="S26" s="49"/>
      <c r="T26" s="7"/>
      <c r="U26" s="7"/>
      <c r="V26" s="2">
        <v>3000</v>
      </c>
      <c r="W26" s="2"/>
      <c r="X26" s="2">
        <v>2000</v>
      </c>
      <c r="Y26" s="23">
        <v>2000</v>
      </c>
      <c r="Z26" s="2"/>
      <c r="AA26" s="2"/>
      <c r="AB26" s="2"/>
    </row>
    <row r="27" spans="1:28" x14ac:dyDescent="0.25">
      <c r="A27" s="61"/>
      <c r="B27" s="62"/>
      <c r="C27" s="63"/>
      <c r="D27" s="63"/>
      <c r="E27" s="63"/>
      <c r="F27" s="63"/>
      <c r="G27" s="63"/>
      <c r="H27" s="64"/>
      <c r="I27" s="10"/>
      <c r="J27" s="10"/>
      <c r="K27" s="10"/>
      <c r="L27" s="10"/>
      <c r="M27" s="32"/>
      <c r="N27" s="7"/>
      <c r="O27" s="7"/>
      <c r="P27" s="47"/>
      <c r="Q27" s="47"/>
      <c r="R27" s="7"/>
      <c r="S27" s="49"/>
      <c r="T27" s="7"/>
      <c r="U27" s="7"/>
      <c r="V27" s="2"/>
      <c r="W27" s="2"/>
      <c r="X27" s="2"/>
      <c r="Y27" s="2"/>
      <c r="Z27" s="2"/>
      <c r="AA27" s="2"/>
      <c r="AB27" s="23">
        <v>3000</v>
      </c>
    </row>
    <row r="28" spans="1:28" s="50" customFormat="1" ht="18.75" x14ac:dyDescent="0.4">
      <c r="A28" s="65"/>
      <c r="B28" s="45"/>
      <c r="C28" s="45"/>
      <c r="D28" s="66" t="s">
        <v>35</v>
      </c>
      <c r="E28" s="67" t="s">
        <v>36</v>
      </c>
      <c r="F28" s="67"/>
      <c r="G28" s="67"/>
      <c r="H28" s="68"/>
      <c r="I28" s="10"/>
      <c r="J28" s="10"/>
      <c r="K28" s="10"/>
      <c r="L28" s="10"/>
      <c r="M28" s="32"/>
      <c r="N28" s="48"/>
      <c r="O28" s="48"/>
      <c r="P28" s="47"/>
      <c r="Q28" s="47"/>
      <c r="R28" s="48"/>
      <c r="S28" s="49"/>
      <c r="T28" s="48"/>
      <c r="U28" s="48"/>
    </row>
    <row r="29" spans="1:28" ht="18.75" x14ac:dyDescent="0.4">
      <c r="A29" s="65"/>
      <c r="B29" s="45"/>
      <c r="C29" s="66" t="s">
        <v>37</v>
      </c>
      <c r="D29" s="45"/>
      <c r="E29" s="69"/>
      <c r="F29" s="69" t="s">
        <v>38</v>
      </c>
      <c r="G29" s="67"/>
      <c r="H29" s="68"/>
      <c r="I29" s="10"/>
      <c r="J29" s="10"/>
      <c r="L29" s="10"/>
      <c r="M29" s="32"/>
      <c r="N29" s="7"/>
      <c r="O29" s="7"/>
      <c r="P29" s="47"/>
      <c r="Q29" s="47"/>
      <c r="R29" s="7"/>
      <c r="S29" s="49"/>
      <c r="T29" s="7"/>
      <c r="U29" s="7"/>
    </row>
    <row r="30" spans="1:28" ht="18.75" x14ac:dyDescent="0.4">
      <c r="A30" s="65"/>
      <c r="B30" s="45"/>
      <c r="C30" s="45"/>
      <c r="D30" s="67"/>
      <c r="E30" s="70" t="s">
        <v>39</v>
      </c>
      <c r="F30" s="71" t="s">
        <v>40</v>
      </c>
      <c r="G30" s="67"/>
      <c r="H30" s="68"/>
      <c r="I30" s="10"/>
      <c r="J30" s="10"/>
      <c r="L30" s="3"/>
      <c r="M30" s="7"/>
      <c r="N30" s="7"/>
      <c r="O30" s="7"/>
      <c r="P30" s="7"/>
      <c r="Q30" s="47"/>
      <c r="R30" s="7"/>
      <c r="S30" s="7"/>
      <c r="T30" s="7"/>
      <c r="U30" s="7"/>
    </row>
    <row r="31" spans="1:28" x14ac:dyDescent="0.25">
      <c r="A31" s="65" t="s">
        <v>41</v>
      </c>
      <c r="B31" s="45" t="s">
        <v>42</v>
      </c>
      <c r="C31" s="45"/>
      <c r="D31" s="67" t="s">
        <v>43</v>
      </c>
      <c r="E31" s="45"/>
      <c r="F31" s="45"/>
      <c r="G31" s="45"/>
      <c r="H31" s="68"/>
      <c r="I31" s="10"/>
      <c r="J31" s="10"/>
      <c r="N31"/>
      <c r="Q31"/>
    </row>
    <row r="32" spans="1:28" ht="18.75" x14ac:dyDescent="0.4">
      <c r="A32" s="65"/>
      <c r="B32" s="45"/>
      <c r="C32" s="45"/>
      <c r="D32" s="45"/>
      <c r="E32" s="66" t="s">
        <v>44</v>
      </c>
      <c r="F32" s="72" t="s">
        <v>45</v>
      </c>
      <c r="G32" s="45"/>
      <c r="H32" s="68"/>
      <c r="I32" s="10"/>
      <c r="J32" s="10"/>
      <c r="N32"/>
      <c r="Q32"/>
    </row>
    <row r="33" spans="1:17" ht="18.75" x14ac:dyDescent="0.4">
      <c r="A33" s="65"/>
      <c r="B33" s="45"/>
      <c r="C33" s="45"/>
      <c r="D33" s="69" t="s">
        <v>46</v>
      </c>
      <c r="E33" s="67"/>
      <c r="F33" s="45"/>
      <c r="G33" s="45"/>
      <c r="H33" s="73" t="s">
        <v>47</v>
      </c>
      <c r="I33" s="74"/>
      <c r="J33" s="74"/>
      <c r="K33" s="50"/>
      <c r="N33"/>
      <c r="Q33"/>
    </row>
    <row r="34" spans="1:17" s="50" customFormat="1" ht="18.75" x14ac:dyDescent="0.4">
      <c r="A34" s="65"/>
      <c r="B34" s="45"/>
      <c r="C34" s="45"/>
      <c r="D34" s="45"/>
      <c r="E34" s="67" t="s">
        <v>48</v>
      </c>
      <c r="F34" s="45"/>
      <c r="G34" s="66" t="s">
        <v>49</v>
      </c>
      <c r="H34" s="68" t="s">
        <v>50</v>
      </c>
      <c r="I34" s="10"/>
      <c r="J34" s="10"/>
      <c r="K34" s="60"/>
    </row>
    <row r="35" spans="1:17" x14ac:dyDescent="0.25">
      <c r="A35" s="65"/>
      <c r="B35" s="45"/>
      <c r="C35" s="45"/>
      <c r="D35" s="67" t="s">
        <v>51</v>
      </c>
      <c r="E35" s="67"/>
      <c r="F35" s="67"/>
      <c r="G35" s="67"/>
      <c r="H35" s="68"/>
      <c r="I35" s="10"/>
      <c r="J35" s="10"/>
      <c r="N35"/>
      <c r="Q35"/>
    </row>
    <row r="36" spans="1:17" x14ac:dyDescent="0.25">
      <c r="A36" s="65"/>
      <c r="B36" s="45"/>
      <c r="C36" s="45"/>
      <c r="D36" s="45"/>
      <c r="E36" s="45"/>
      <c r="F36" s="67"/>
      <c r="G36" s="67"/>
      <c r="H36" s="68"/>
      <c r="I36" s="10"/>
      <c r="J36" s="10"/>
    </row>
    <row r="37" spans="1:17" ht="15.75" thickBot="1" x14ac:dyDescent="0.3">
      <c r="A37" s="77"/>
      <c r="B37" s="78"/>
      <c r="C37" s="78"/>
      <c r="D37" s="58"/>
      <c r="E37" s="58"/>
      <c r="F37" s="58"/>
      <c r="G37" s="58"/>
      <c r="H37" s="59"/>
      <c r="I37" s="10"/>
      <c r="J37" s="10"/>
    </row>
    <row r="38" spans="1:17" ht="15.75" thickBot="1" x14ac:dyDescent="0.3">
      <c r="A38" s="7"/>
      <c r="B38" s="10" t="s">
        <v>52</v>
      </c>
      <c r="C38" s="10"/>
      <c r="D38" s="10"/>
      <c r="E38" s="10"/>
      <c r="F38" s="10"/>
      <c r="G38" s="10"/>
      <c r="H38" s="10"/>
      <c r="J38" s="10"/>
    </row>
    <row r="39" spans="1:17" x14ac:dyDescent="0.25">
      <c r="A39" s="61"/>
      <c r="B39" s="62"/>
      <c r="C39" s="63"/>
      <c r="D39" s="63"/>
      <c r="E39" s="63"/>
      <c r="F39" s="63"/>
      <c r="G39" s="63"/>
      <c r="H39" s="64"/>
      <c r="J39" s="60" t="s">
        <v>53</v>
      </c>
      <c r="K39" s="60" t="s">
        <v>54</v>
      </c>
    </row>
    <row r="40" spans="1:17" x14ac:dyDescent="0.25">
      <c r="A40" s="65"/>
      <c r="B40" s="45"/>
      <c r="C40" s="45"/>
      <c r="D40" s="67" t="s">
        <v>35</v>
      </c>
      <c r="E40" s="67" t="s">
        <v>55</v>
      </c>
      <c r="F40" s="67"/>
      <c r="G40" s="67"/>
      <c r="H40" s="68"/>
      <c r="I40" s="10"/>
      <c r="J40" s="10"/>
      <c r="K40" s="50"/>
    </row>
    <row r="41" spans="1:17" x14ac:dyDescent="0.25">
      <c r="A41" s="65"/>
      <c r="B41" s="45"/>
      <c r="C41" s="67" t="s">
        <v>56</v>
      </c>
      <c r="D41" s="45"/>
      <c r="E41" s="69"/>
      <c r="F41" s="69" t="s">
        <v>38</v>
      </c>
      <c r="G41" s="67"/>
      <c r="H41" s="68"/>
      <c r="I41" s="13" t="s">
        <v>13</v>
      </c>
      <c r="J41" s="13">
        <v>7</v>
      </c>
      <c r="K41" s="49">
        <v>8</v>
      </c>
      <c r="M41" s="133" t="s">
        <v>14</v>
      </c>
      <c r="N41" s="133" t="s">
        <v>28</v>
      </c>
    </row>
    <row r="42" spans="1:17" x14ac:dyDescent="0.25">
      <c r="A42" s="65"/>
      <c r="B42" s="45"/>
      <c r="C42" s="45"/>
      <c r="D42" s="67"/>
      <c r="E42" s="79" t="s">
        <v>57</v>
      </c>
      <c r="F42" s="71" t="s">
        <v>58</v>
      </c>
      <c r="G42" s="67"/>
      <c r="H42" s="68"/>
      <c r="I42" s="4" t="s">
        <v>14</v>
      </c>
      <c r="J42" s="4">
        <v>10</v>
      </c>
      <c r="K42" s="49">
        <f>$K$41+K4</f>
        <v>12</v>
      </c>
      <c r="M42" s="133" t="s">
        <v>96</v>
      </c>
      <c r="N42" s="133" t="s">
        <v>97</v>
      </c>
    </row>
    <row r="43" spans="1:17" ht="18.75" x14ac:dyDescent="0.4">
      <c r="A43" s="65" t="s">
        <v>41</v>
      </c>
      <c r="B43" s="45" t="s">
        <v>42</v>
      </c>
      <c r="C43" s="45"/>
      <c r="D43" s="72" t="s">
        <v>59</v>
      </c>
      <c r="E43" s="45"/>
      <c r="F43" s="45"/>
      <c r="G43" s="45"/>
      <c r="H43" s="68"/>
      <c r="I43" s="4" t="s">
        <v>15</v>
      </c>
      <c r="J43" s="4">
        <v>8</v>
      </c>
      <c r="K43" s="49">
        <f>$K$41+K5</f>
        <v>8</v>
      </c>
      <c r="M43" s="133" t="s">
        <v>89</v>
      </c>
      <c r="N43" s="133" t="s">
        <v>98</v>
      </c>
    </row>
    <row r="44" spans="1:17" ht="18.75" x14ac:dyDescent="0.4">
      <c r="A44" s="65"/>
      <c r="B44" s="45"/>
      <c r="C44" s="45"/>
      <c r="D44" s="45"/>
      <c r="E44" s="66" t="s">
        <v>44</v>
      </c>
      <c r="F44" s="72" t="s">
        <v>60</v>
      </c>
      <c r="G44" s="45"/>
      <c r="H44" s="68"/>
      <c r="I44" s="13" t="s">
        <v>16</v>
      </c>
      <c r="J44" s="13">
        <v>4</v>
      </c>
      <c r="K44" s="49">
        <f>$K$41+K6</f>
        <v>8</v>
      </c>
      <c r="M44" s="133" t="s">
        <v>30</v>
      </c>
      <c r="N44" s="133" t="s">
        <v>99</v>
      </c>
    </row>
    <row r="45" spans="1:17" ht="18.75" x14ac:dyDescent="0.4">
      <c r="A45" s="65"/>
      <c r="B45" s="45"/>
      <c r="C45" s="45"/>
      <c r="D45" s="69" t="s">
        <v>55</v>
      </c>
      <c r="E45" s="67"/>
      <c r="F45" s="45"/>
      <c r="G45" s="45"/>
      <c r="H45" s="73" t="s">
        <v>61</v>
      </c>
      <c r="I45" s="4" t="s">
        <v>17</v>
      </c>
      <c r="J45" s="4">
        <v>2</v>
      </c>
      <c r="K45" s="49">
        <f>$K$41+K7</f>
        <v>8</v>
      </c>
      <c r="M45" s="133" t="s">
        <v>100</v>
      </c>
      <c r="N45" s="133" t="s">
        <v>101</v>
      </c>
    </row>
    <row r="46" spans="1:17" ht="18.75" x14ac:dyDescent="0.4">
      <c r="A46" s="65"/>
      <c r="B46" s="45"/>
      <c r="C46" s="45"/>
      <c r="D46" s="45"/>
      <c r="E46" s="67" t="s">
        <v>62</v>
      </c>
      <c r="F46" s="45"/>
      <c r="G46" s="66" t="s">
        <v>49</v>
      </c>
      <c r="H46" s="68" t="s">
        <v>50</v>
      </c>
      <c r="I46" s="13" t="s">
        <v>18</v>
      </c>
      <c r="J46" s="13">
        <v>3</v>
      </c>
      <c r="K46" s="49"/>
      <c r="M46" s="133" t="s">
        <v>102</v>
      </c>
      <c r="N46" s="133" t="s">
        <v>103</v>
      </c>
    </row>
    <row r="47" spans="1:17" x14ac:dyDescent="0.25">
      <c r="A47" s="65"/>
      <c r="B47" s="45"/>
      <c r="C47" s="45"/>
      <c r="D47" s="67" t="s">
        <v>51</v>
      </c>
      <c r="E47" s="67"/>
      <c r="F47" s="67"/>
      <c r="G47" s="67"/>
      <c r="H47" s="68"/>
      <c r="I47" s="4" t="s">
        <v>19</v>
      </c>
      <c r="J47" s="4">
        <v>5</v>
      </c>
      <c r="K47"/>
      <c r="M47" s="133" t="s">
        <v>104</v>
      </c>
      <c r="N47" s="133" t="s">
        <v>105</v>
      </c>
    </row>
    <row r="48" spans="1:17" x14ac:dyDescent="0.25">
      <c r="A48" s="65"/>
      <c r="B48" s="45"/>
      <c r="C48" s="45"/>
      <c r="D48" s="45"/>
      <c r="E48" s="45"/>
      <c r="F48" s="67"/>
      <c r="G48" s="67"/>
      <c r="H48" s="68"/>
      <c r="I48" s="4" t="s">
        <v>20</v>
      </c>
      <c r="J48" s="4">
        <v>2</v>
      </c>
      <c r="K48"/>
      <c r="M48" s="133" t="s">
        <v>106</v>
      </c>
      <c r="N48" s="133" t="s">
        <v>107</v>
      </c>
    </row>
    <row r="49" spans="1:14" ht="15.75" thickBot="1" x14ac:dyDescent="0.3">
      <c r="A49" s="77"/>
      <c r="B49" s="78"/>
      <c r="C49" s="78"/>
      <c r="D49" s="58"/>
      <c r="E49" s="58"/>
      <c r="F49" s="58"/>
      <c r="G49" s="58"/>
      <c r="H49" s="59"/>
      <c r="I49" s="13" t="s">
        <v>21</v>
      </c>
      <c r="J49" s="13">
        <v>1</v>
      </c>
      <c r="K49"/>
      <c r="M49" s="133" t="s">
        <v>108</v>
      </c>
      <c r="N49" s="133" t="s">
        <v>109</v>
      </c>
    </row>
    <row r="50" spans="1:14" x14ac:dyDescent="0.25">
      <c r="M50" s="133" t="s">
        <v>86</v>
      </c>
      <c r="N50" s="133" t="s">
        <v>110</v>
      </c>
    </row>
    <row r="51" spans="1:14" x14ac:dyDescent="0.25">
      <c r="M51" s="133" t="s">
        <v>88</v>
      </c>
      <c r="N51" s="133" t="s">
        <v>111</v>
      </c>
    </row>
  </sheetData>
  <phoneticPr fontId="0" type="noConversion"/>
  <pageMargins left="0.7" right="0.7" top="0.75" bottom="0.75" header="0.3" footer="0.3"/>
  <pageSetup scale="63" orientation="landscape" r:id="rId1"/>
  <headerFooter alignWithMargins="0">
    <oddHeader>&amp;LPGMT 614&amp;RMarc McCune
Sep. 14, 2009</oddHeader>
    <oddFooter>&amp;RPage &amp;P of &amp;N</oddFooter>
  </headerFooter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70" zoomScaleNormal="70" workbookViewId="0">
      <selection activeCell="G18" sqref="G18"/>
    </sheetView>
  </sheetViews>
  <sheetFormatPr defaultRowHeight="15" x14ac:dyDescent="0.25"/>
  <cols>
    <col min="1" max="2" width="9.28515625" bestFit="1" customWidth="1"/>
    <col min="3" max="3" width="10.140625" style="60" customWidth="1"/>
    <col min="4" max="9" width="20.7109375" style="60" customWidth="1"/>
    <col min="10" max="10" width="12" style="60" customWidth="1"/>
    <col min="11" max="11" width="10.7109375" style="60" customWidth="1"/>
    <col min="12" max="12" width="9.28515625" style="60" bestFit="1" customWidth="1"/>
    <col min="13" max="13" width="10.7109375" bestFit="1" customWidth="1"/>
    <col min="14" max="14" width="11.7109375" style="75" bestFit="1" customWidth="1"/>
    <col min="15" max="15" width="10.5703125" bestFit="1" customWidth="1"/>
    <col min="16" max="16" width="10.140625" bestFit="1" customWidth="1"/>
    <col min="17" max="17" width="9.7109375" customWidth="1"/>
  </cols>
  <sheetData>
    <row r="1" spans="1:22" s="7" customFormat="1" ht="15.75" thickBot="1" x14ac:dyDescent="0.3">
      <c r="A1" s="1" t="s">
        <v>63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/>
      <c r="J1" s="2"/>
      <c r="V1" s="10"/>
    </row>
    <row r="2" spans="1:22" s="7" customFormat="1" ht="26.25" x14ac:dyDescent="0.25">
      <c r="A2" s="80" t="s">
        <v>2</v>
      </c>
      <c r="B2" s="81" t="s">
        <v>3</v>
      </c>
      <c r="C2" s="81" t="s">
        <v>4</v>
      </c>
      <c r="D2" s="81" t="s">
        <v>5</v>
      </c>
      <c r="E2" s="81" t="s">
        <v>6</v>
      </c>
      <c r="F2" s="81" t="s">
        <v>7</v>
      </c>
      <c r="G2" s="81" t="s">
        <v>8</v>
      </c>
      <c r="H2" s="81" t="s">
        <v>9</v>
      </c>
      <c r="I2" s="81" t="s">
        <v>64</v>
      </c>
      <c r="J2" s="82" t="s">
        <v>11</v>
      </c>
      <c r="V2" s="4"/>
    </row>
    <row r="3" spans="1:22" s="88" customFormat="1" ht="28.5" customHeight="1" x14ac:dyDescent="0.25">
      <c r="A3" s="83"/>
      <c r="B3" s="84" t="s">
        <v>42</v>
      </c>
      <c r="C3" s="85">
        <v>1</v>
      </c>
      <c r="D3" s="86">
        <f>K16</f>
        <v>2000</v>
      </c>
      <c r="E3" s="86">
        <f>C3*K16</f>
        <v>2000</v>
      </c>
      <c r="F3" s="86">
        <v>2000</v>
      </c>
      <c r="G3" s="86">
        <f>E3-F3</f>
        <v>0</v>
      </c>
      <c r="H3" s="86">
        <f>E3-D3</f>
        <v>0</v>
      </c>
      <c r="I3" s="86">
        <f>(F3/E3)*D3</f>
        <v>2000</v>
      </c>
      <c r="J3" s="87"/>
      <c r="Q3" s="89"/>
      <c r="R3" s="89"/>
      <c r="S3" s="89"/>
      <c r="T3" s="89"/>
      <c r="V3" s="90"/>
    </row>
    <row r="4" spans="1:22" s="92" customFormat="1" x14ac:dyDescent="0.25">
      <c r="A4" s="91">
        <v>1</v>
      </c>
      <c r="B4" s="84" t="s">
        <v>65</v>
      </c>
      <c r="C4" s="85">
        <v>1</v>
      </c>
      <c r="D4" s="86">
        <f>K17</f>
        <v>2000</v>
      </c>
      <c r="E4" s="86">
        <f>C4*K17</f>
        <v>2000</v>
      </c>
      <c r="F4" s="86">
        <v>2400</v>
      </c>
      <c r="G4" s="86">
        <f>E4-F4</f>
        <v>-400</v>
      </c>
      <c r="H4" s="86">
        <f>E4-D4</f>
        <v>0</v>
      </c>
      <c r="I4" s="86">
        <f>(F4/E4)*D4</f>
        <v>2400</v>
      </c>
      <c r="J4" s="87"/>
      <c r="Q4" s="89"/>
      <c r="R4" s="89"/>
      <c r="S4" s="89"/>
      <c r="T4" s="89"/>
      <c r="V4" s="49"/>
    </row>
    <row r="5" spans="1:22" s="92" customFormat="1" x14ac:dyDescent="0.25">
      <c r="A5" s="91">
        <v>1</v>
      </c>
      <c r="B5" s="84" t="s">
        <v>66</v>
      </c>
      <c r="C5" s="85">
        <v>0.5</v>
      </c>
      <c r="D5" s="86">
        <f>K18</f>
        <v>2000</v>
      </c>
      <c r="E5" s="86">
        <f>C5*K18</f>
        <v>1000</v>
      </c>
      <c r="F5" s="86">
        <v>1000</v>
      </c>
      <c r="G5" s="86">
        <f>E5-F5</f>
        <v>0</v>
      </c>
      <c r="H5" s="86">
        <f>E5-D5</f>
        <v>-1000</v>
      </c>
      <c r="I5" s="86">
        <f>(F5/E5)*D5</f>
        <v>2000</v>
      </c>
      <c r="J5" s="87"/>
      <c r="Q5" s="89"/>
      <c r="R5" s="89"/>
      <c r="S5" s="89"/>
      <c r="T5" s="89"/>
      <c r="V5" s="49"/>
    </row>
    <row r="6" spans="1:22" s="92" customFormat="1" x14ac:dyDescent="0.25">
      <c r="A6" s="91">
        <v>1</v>
      </c>
      <c r="B6" s="84" t="s">
        <v>67</v>
      </c>
      <c r="C6" s="85">
        <v>0</v>
      </c>
      <c r="D6" s="86">
        <v>0</v>
      </c>
      <c r="E6" s="86">
        <f>C6*K19</f>
        <v>0</v>
      </c>
      <c r="F6" s="86">
        <v>0</v>
      </c>
      <c r="G6" s="86">
        <f>E6-F6</f>
        <v>0</v>
      </c>
      <c r="H6" s="86">
        <f>E6-D6</f>
        <v>0</v>
      </c>
      <c r="I6" s="86">
        <f>D6</f>
        <v>0</v>
      </c>
      <c r="J6" s="87"/>
      <c r="Q6" s="89"/>
      <c r="R6" s="89"/>
      <c r="S6" s="89"/>
      <c r="T6" s="89"/>
      <c r="V6" s="49"/>
    </row>
    <row r="7" spans="1:22" s="92" customFormat="1" ht="15.75" thickBot="1" x14ac:dyDescent="0.3">
      <c r="A7" s="91">
        <v>1</v>
      </c>
      <c r="B7" s="84"/>
      <c r="C7" s="93">
        <f>SUM(C3:C6)/4</f>
        <v>0.625</v>
      </c>
      <c r="D7" s="94">
        <f>SUM(D3:D6)</f>
        <v>6000</v>
      </c>
      <c r="E7" s="94">
        <f>SUM(E3:E6)</f>
        <v>5000</v>
      </c>
      <c r="F7" s="94">
        <f>SUM(F3:F6)</f>
        <v>5400</v>
      </c>
      <c r="G7" s="94">
        <f>E7-F7</f>
        <v>-400</v>
      </c>
      <c r="H7" s="94">
        <f>E7-D7</f>
        <v>-1000</v>
      </c>
      <c r="I7" s="94">
        <f>(F7/E7)*K19</f>
        <v>8640</v>
      </c>
      <c r="J7" s="94">
        <f>I7-F7</f>
        <v>3240</v>
      </c>
      <c r="Q7" s="89"/>
      <c r="R7" s="89"/>
      <c r="S7" s="89"/>
      <c r="T7" s="89"/>
      <c r="V7" s="49"/>
    </row>
    <row r="8" spans="1:22" s="92" customFormat="1" ht="15.75" thickTop="1" x14ac:dyDescent="0.25">
      <c r="A8" s="91"/>
      <c r="B8" s="95"/>
      <c r="C8" s="96"/>
      <c r="D8" s="96"/>
      <c r="E8" s="96"/>
      <c r="F8" s="97"/>
      <c r="G8" s="96"/>
      <c r="H8" s="86"/>
      <c r="I8" s="97"/>
      <c r="J8" s="98"/>
      <c r="Q8" s="89"/>
      <c r="R8" s="89"/>
      <c r="S8" s="89"/>
      <c r="T8" s="89"/>
      <c r="V8" s="49"/>
    </row>
    <row r="9" spans="1:22" s="92" customFormat="1" ht="15.75" thickBot="1" x14ac:dyDescent="0.3">
      <c r="A9" s="91"/>
      <c r="B9" s="99"/>
      <c r="C9" s="100" t="s">
        <v>22</v>
      </c>
      <c r="D9" s="45"/>
      <c r="E9" s="101"/>
      <c r="F9" s="102" t="s">
        <v>23</v>
      </c>
      <c r="G9" s="101"/>
      <c r="H9" s="101"/>
      <c r="I9" s="101"/>
      <c r="J9" s="103"/>
      <c r="K9" s="89"/>
      <c r="L9" s="89"/>
      <c r="M9" s="89"/>
      <c r="N9" s="89"/>
      <c r="O9" s="89"/>
      <c r="P9" s="104"/>
      <c r="Q9" s="89"/>
      <c r="R9" s="89"/>
      <c r="S9" s="89"/>
      <c r="T9" s="89"/>
      <c r="V9" s="49"/>
    </row>
    <row r="10" spans="1:22" s="92" customFormat="1" ht="15.75" thickBot="1" x14ac:dyDescent="0.3">
      <c r="A10" s="105"/>
      <c r="B10" s="106"/>
      <c r="C10" s="107" t="s">
        <v>24</v>
      </c>
      <c r="D10" s="78"/>
      <c r="E10" s="108"/>
      <c r="F10" s="102" t="s">
        <v>25</v>
      </c>
      <c r="G10" s="108" t="s">
        <v>26</v>
      </c>
      <c r="H10" s="108"/>
      <c r="I10" s="108"/>
      <c r="J10" s="109"/>
      <c r="K10" s="89"/>
      <c r="L10" s="89"/>
      <c r="M10" s="89"/>
      <c r="N10" s="89"/>
      <c r="O10" s="89"/>
      <c r="P10" s="104"/>
      <c r="Q10" s="89"/>
      <c r="R10" s="89"/>
      <c r="S10" s="89"/>
      <c r="T10" s="89"/>
      <c r="V10" s="49"/>
    </row>
    <row r="11" spans="1:22" ht="15.75" thickBot="1" x14ac:dyDescent="0.3">
      <c r="A11" s="77"/>
      <c r="B11" s="78"/>
      <c r="C11" s="58"/>
      <c r="D11" s="58"/>
      <c r="E11" s="58"/>
      <c r="F11" s="58"/>
      <c r="G11" s="58"/>
      <c r="H11" s="58"/>
      <c r="I11" s="58"/>
      <c r="J11" s="58"/>
      <c r="L11" s="110"/>
      <c r="M11" s="75"/>
      <c r="N11"/>
    </row>
    <row r="12" spans="1:22" x14ac:dyDescent="0.25">
      <c r="C12" s="75" t="s">
        <v>68</v>
      </c>
      <c r="E12" s="111">
        <f>D7</f>
        <v>6000</v>
      </c>
      <c r="F12" s="4"/>
      <c r="G12" s="5" t="s">
        <v>1</v>
      </c>
      <c r="H12" s="6"/>
      <c r="I12" s="4"/>
      <c r="J12" s="4"/>
      <c r="K12" s="7"/>
      <c r="M12" s="110"/>
    </row>
    <row r="13" spans="1:22" x14ac:dyDescent="0.25">
      <c r="C13" s="75" t="s">
        <v>69</v>
      </c>
      <c r="E13" s="111">
        <f>E7</f>
        <v>5000</v>
      </c>
      <c r="F13" s="12" t="s">
        <v>3</v>
      </c>
      <c r="G13" s="2">
        <v>1</v>
      </c>
      <c r="H13" s="2">
        <v>2</v>
      </c>
      <c r="I13" s="2">
        <v>3</v>
      </c>
      <c r="J13" s="2">
        <v>4</v>
      </c>
      <c r="K13" s="7"/>
      <c r="M13" s="110"/>
    </row>
    <row r="14" spans="1:22" x14ac:dyDescent="0.25">
      <c r="C14" s="75" t="s">
        <v>70</v>
      </c>
      <c r="E14" s="111">
        <f>F7</f>
        <v>5400</v>
      </c>
      <c r="F14" s="88"/>
      <c r="G14" s="112"/>
      <c r="H14" s="112"/>
      <c r="I14" s="112"/>
      <c r="J14" s="112"/>
      <c r="K14" s="89"/>
      <c r="M14" s="110"/>
    </row>
    <row r="15" spans="1:22" x14ac:dyDescent="0.25">
      <c r="C15" s="75" t="s">
        <v>71</v>
      </c>
      <c r="E15" s="111">
        <f>I7</f>
        <v>8640</v>
      </c>
      <c r="F15" s="89" t="s">
        <v>42</v>
      </c>
      <c r="G15" s="89">
        <v>2000</v>
      </c>
      <c r="H15" s="89"/>
      <c r="I15" s="89"/>
      <c r="J15" s="89"/>
      <c r="K15" s="104">
        <f>SUM(G15:J15)</f>
        <v>2000</v>
      </c>
      <c r="M15" s="110"/>
    </row>
    <row r="16" spans="1:22" x14ac:dyDescent="0.25">
      <c r="C16" s="75" t="s">
        <v>72</v>
      </c>
      <c r="E16" s="111">
        <f>H7</f>
        <v>-1000</v>
      </c>
      <c r="F16" s="89" t="s">
        <v>65</v>
      </c>
      <c r="G16" s="89"/>
      <c r="H16" s="89">
        <v>2000</v>
      </c>
      <c r="I16" s="89"/>
      <c r="J16" s="89"/>
      <c r="K16" s="104">
        <f>SUM(G16:J16)</f>
        <v>2000</v>
      </c>
    </row>
    <row r="17" spans="3:12" x14ac:dyDescent="0.25">
      <c r="C17" s="75" t="s">
        <v>73</v>
      </c>
      <c r="E17" s="111">
        <f>G7</f>
        <v>-400</v>
      </c>
      <c r="F17" s="89" t="s">
        <v>66</v>
      </c>
      <c r="G17" s="89"/>
      <c r="H17" s="89"/>
      <c r="I17" s="89">
        <v>2000</v>
      </c>
      <c r="J17" s="89"/>
      <c r="K17" s="104">
        <f>SUM(G17:J17)</f>
        <v>2000</v>
      </c>
    </row>
    <row r="18" spans="3:12" x14ac:dyDescent="0.25">
      <c r="C18" s="113" t="s">
        <v>74</v>
      </c>
      <c r="D18" s="75" t="s">
        <v>75</v>
      </c>
      <c r="E18" s="111">
        <f>I7</f>
        <v>8640</v>
      </c>
      <c r="F18" s="89" t="s">
        <v>67</v>
      </c>
      <c r="G18" s="89"/>
      <c r="H18" s="89"/>
      <c r="I18" s="89"/>
      <c r="J18" s="89">
        <v>2000</v>
      </c>
      <c r="K18" s="104">
        <f>SUM(G18:J18)</f>
        <v>2000</v>
      </c>
    </row>
    <row r="19" spans="3:12" x14ac:dyDescent="0.25">
      <c r="C19" s="75" t="s">
        <v>76</v>
      </c>
      <c r="D19" s="75"/>
      <c r="E19" s="111">
        <f>J7</f>
        <v>3240</v>
      </c>
      <c r="F19" s="89"/>
      <c r="G19" s="89"/>
      <c r="H19" s="89"/>
      <c r="I19" s="89"/>
      <c r="J19" s="89"/>
      <c r="K19" s="104">
        <f>SUM(K15:K18)</f>
        <v>8000</v>
      </c>
      <c r="L19" s="60" t="s">
        <v>89</v>
      </c>
    </row>
    <row r="20" spans="3:12" x14ac:dyDescent="0.25">
      <c r="C20" s="75" t="s">
        <v>77</v>
      </c>
      <c r="D20" s="114" t="s">
        <v>78</v>
      </c>
      <c r="E20" s="111">
        <f>I7-K19</f>
        <v>640</v>
      </c>
    </row>
    <row r="21" spans="3:12" x14ac:dyDescent="0.25">
      <c r="C21" s="75" t="s">
        <v>79</v>
      </c>
      <c r="E21" s="115">
        <f>F28/F29</f>
        <v>0.625</v>
      </c>
    </row>
    <row r="22" spans="3:12" ht="15.75" thickBot="1" x14ac:dyDescent="0.3">
      <c r="C22" s="75" t="s">
        <v>80</v>
      </c>
      <c r="E22" s="116">
        <f>F31/F32</f>
        <v>0.67500000000000004</v>
      </c>
    </row>
    <row r="23" spans="3:12" x14ac:dyDescent="0.25">
      <c r="C23" s="75" t="s">
        <v>81</v>
      </c>
      <c r="D23" s="117" t="s">
        <v>82</v>
      </c>
      <c r="E23" s="118">
        <f>E7/F7</f>
        <v>0.92592592592592593</v>
      </c>
      <c r="F23" s="123" t="s">
        <v>92</v>
      </c>
      <c r="G23" s="124">
        <v>0.95</v>
      </c>
      <c r="H23" s="124" t="s">
        <v>94</v>
      </c>
      <c r="I23" s="125">
        <v>1.05</v>
      </c>
    </row>
    <row r="24" spans="3:12" ht="15.75" thickBot="1" x14ac:dyDescent="0.3">
      <c r="C24" s="75" t="s">
        <v>83</v>
      </c>
      <c r="D24" s="117" t="s">
        <v>84</v>
      </c>
      <c r="E24" s="118">
        <f>E7/D7</f>
        <v>0.83333333333333337</v>
      </c>
      <c r="F24" s="126" t="s">
        <v>93</v>
      </c>
      <c r="G24" s="127">
        <v>0.95</v>
      </c>
      <c r="H24" s="127" t="s">
        <v>94</v>
      </c>
      <c r="I24" s="128">
        <v>1.05</v>
      </c>
    </row>
    <row r="28" spans="3:12" x14ac:dyDescent="0.25">
      <c r="C28" s="122" t="s">
        <v>90</v>
      </c>
      <c r="D28" s="60" t="s">
        <v>30</v>
      </c>
      <c r="E28" s="60" t="s">
        <v>86</v>
      </c>
      <c r="F28" s="60">
        <v>5000</v>
      </c>
    </row>
    <row r="29" spans="3:12" x14ac:dyDescent="0.25">
      <c r="D29" s="60" t="s">
        <v>89</v>
      </c>
      <c r="E29" s="60" t="s">
        <v>89</v>
      </c>
      <c r="F29" s="60">
        <v>8000</v>
      </c>
    </row>
    <row r="31" spans="3:12" x14ac:dyDescent="0.25">
      <c r="E31" s="60" t="s">
        <v>14</v>
      </c>
      <c r="F31" s="111">
        <f>F7</f>
        <v>5400</v>
      </c>
    </row>
    <row r="32" spans="3:12" x14ac:dyDescent="0.25">
      <c r="C32" s="113" t="s">
        <v>91</v>
      </c>
      <c r="E32" s="60" t="s">
        <v>89</v>
      </c>
      <c r="F32" s="111">
        <f>K19</f>
        <v>8000</v>
      </c>
    </row>
  </sheetData>
  <phoneticPr fontId="0" type="noConversion"/>
  <pageMargins left="0.7" right="0.7" top="0.75" bottom="0.75" header="0.3" footer="0.3"/>
  <pageSetup scale="69" orientation="landscape" r:id="rId1"/>
  <headerFooter alignWithMargins="0">
    <oddHeader>&amp;LPGMT 614&amp;RMarc McCune
Sep. 14, 2009</oddHeader>
    <oddFooter>&amp;RPage &amp;P of &amp;N</oddFoot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"/>
  <sheetViews>
    <sheetView workbookViewId="0">
      <selection activeCell="C5" sqref="C5"/>
    </sheetView>
  </sheetViews>
  <sheetFormatPr defaultRowHeight="15" x14ac:dyDescent="0.25"/>
  <sheetData>
    <row r="3" spans="2:4" x14ac:dyDescent="0.25">
      <c r="B3">
        <v>6</v>
      </c>
      <c r="C3">
        <v>30</v>
      </c>
      <c r="D3">
        <f>C3/B3</f>
        <v>5</v>
      </c>
    </row>
    <row r="4" spans="2:4" x14ac:dyDescent="0.25">
      <c r="B4">
        <v>3</v>
      </c>
      <c r="C4">
        <v>60</v>
      </c>
      <c r="D4">
        <f>C4/B4</f>
        <v>20</v>
      </c>
    </row>
    <row r="5" spans="2:4" x14ac:dyDescent="0.25">
      <c r="B5">
        <v>4</v>
      </c>
      <c r="C5">
        <v>90</v>
      </c>
      <c r="D5">
        <f>C5/B5</f>
        <v>22.5</v>
      </c>
    </row>
    <row r="6" spans="2:4" x14ac:dyDescent="0.25">
      <c r="B6">
        <v>1</v>
      </c>
      <c r="C6">
        <v>60000</v>
      </c>
      <c r="D6">
        <f>C6/B6</f>
        <v>60000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15-17</vt:lpstr>
      <vt:lpstr>15-28</vt:lpstr>
      <vt:lpstr>Sheet1</vt:lpstr>
    </vt:vector>
  </TitlesOfParts>
  <Company>mccune1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C. McCune</dc:creator>
  <cp:lastModifiedBy>Tiger</cp:lastModifiedBy>
  <cp:lastPrinted>2009-09-14T23:16:28Z</cp:lastPrinted>
  <dcterms:created xsi:type="dcterms:W3CDTF">2009-09-12T17:49:20Z</dcterms:created>
  <dcterms:modified xsi:type="dcterms:W3CDTF">2013-03-06T22:18:30Z</dcterms:modified>
</cp:coreProperties>
</file>